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comments18.xml" ContentType="application/vnd.openxmlformats-officedocument.spreadsheetml.comments+xml"/>
  <Override PartName="/xl/worksheets/sheet18.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xr2="http://schemas.microsoft.com/office/spreadsheetml/2015/revision2" xmlns:x15="http://schemas.microsoft.com/office/spreadsheetml/2010/11/main" xmlns:xr6="http://schemas.microsoft.com/office/spreadsheetml/2016/revision6" xmlns:xr10="http://schemas.microsoft.com/office/spreadsheetml/2016/revision10" xmlns:mc="http://schemas.openxmlformats.org/markup-compatibility/2006" xmlns:xr="http://schemas.microsoft.com/office/spreadsheetml/2014/revision" mc:Ignorable="x15 xr xr6 xr10 xr2">
  <fileVersion appName="xl" lastEdited="7" lowestEdited="6" rupBuild="23628"/>
  <workbookPr defaultThemeVersion="124226"/>
  <mc:AlternateContent xmlns:mc="http://schemas.openxmlformats.org/markup-compatibility/2006">
    <mc:Choice Requires="x15">
      <x15ac:absPath xmlns:x15ac="http://schemas.microsoft.com/office/spreadsheetml/2010/11/ac" url="D:\DATA\PRIZNANI\TODO\"/>
    </mc:Choice>
  </mc:AlternateContent>
  <bookViews>
    <workbookView xWindow="-120" yWindow="-120" windowWidth="29040" windowHeight="15840" tabRatio="731" firstSheet="1" activeTab="1"/>
  </bookViews>
  <sheets>
    <sheet name="FU" sheetId="20" state="hidden" r:id="rId2"/>
    <sheet name="UVOD" sheetId="29" r:id="rId3"/>
    <sheet name="ZAKL_DATA" sheetId="11" r:id="rId4"/>
    <sheet name="XML_export" sheetId="23" r:id="rId5"/>
    <sheet name="1" sheetId="1" r:id="rId6"/>
    <sheet name="2" sheetId="2" r:id="rId7"/>
    <sheet name="3" sheetId="3" r:id="rId8"/>
    <sheet name="4" sheetId="4" r:id="rId9"/>
    <sheet name="5" sheetId="5" r:id="rId10"/>
    <sheet name="6" sheetId="6" r:id="rId11"/>
    <sheet name="7" sheetId="7" r:id="rId12"/>
    <sheet name="8" sheetId="8" r:id="rId13"/>
    <sheet name="Př_I" sheetId="14" r:id="rId14"/>
    <sheet name="Př_H1" sheetId="15" r:id="rId15"/>
    <sheet name="Př_H2" sheetId="16" r:id="rId16"/>
    <sheet name="Př_H3" sheetId="18" r:id="rId17"/>
    <sheet name="Př_12I" sheetId="19" r:id="rId18"/>
    <sheet name="Povinná_příloha" sheetId="12" r:id="rId19"/>
    <sheet name="XML Export" sheetId="22" state="hidden" r:id="rId20"/>
    <sheet name="Účetní_závěrka" sheetId="24" r:id="rId21"/>
    <sheet name="Zálohy" sheetId="9" r:id="rId22"/>
    <sheet name="Přeplatek" sheetId="13" r:id="rId23"/>
  </sheets>
  <externalReferences>
    <externalReference r:id="rId26"/>
    <externalReference r:id="rId27"/>
    <externalReference r:id="rId28"/>
    <externalReference r:id="rId29"/>
  </externalReferences>
  <definedNames>
    <definedName name="fin_ur" localSheetId="1">[1]FU!$B$3:$B$17</definedName>
    <definedName name="fin_ur">FU!$B$3:$B$17</definedName>
    <definedName name="_xlnm.Print_Area" localSheetId="4">'1'!$A$1:$L$59</definedName>
    <definedName name="_xlnm.Print_Area" localSheetId="5">'2'!$A$1:$F$33</definedName>
    <definedName name="_xlnm.Print_Area" localSheetId="6">'3'!$A$1:$E$42</definedName>
    <definedName name="_xlnm.Print_Area" localSheetId="7">'4'!$A$1:$F$32</definedName>
    <definedName name="_xlnm.Print_Area" localSheetId="8">'5'!$A$1:$G$45</definedName>
    <definedName name="_xlnm.Print_Area" localSheetId="9">'6'!$A$1:$E$41</definedName>
    <definedName name="_xlnm.Print_Area" localSheetId="10">'7'!$A$1:$D$43</definedName>
    <definedName name="_xlnm.Print_Area" localSheetId="11">'8'!$A$1:$G$55</definedName>
    <definedName name="_xlnm.Print_Area" localSheetId="17">Povinná_příloha!$B$1:$H$72</definedName>
    <definedName name="_xlnm.Print_Area" localSheetId="16">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1">Přeplatek!$A$1:$D$25</definedName>
    <definedName name="_xlnm.Print_Area" localSheetId="19">Účetní_závěrka!$B$1:$L$148</definedName>
    <definedName name="_xlnm.Print_Area" localSheetId="1">UVOD!$A$1:$J$29</definedName>
    <definedName name="_xlnm.Print_Area" localSheetId="3">XML_export!$A$1:$B$28</definedName>
    <definedName name="_xlnm.Print_Area" localSheetId="2">ZAKL_DATA!$A$1:$E$42</definedName>
    <definedName name="_xlnm.Print_Area" localSheetId="20">Zálohy!$A$1:$B$22</definedName>
    <definedName name="PR_cislo" localSheetId="18">'XML Export'!$A$590</definedName>
    <definedName name="PR_jm_souboru" localSheetId="18">'XML Export'!$C$590</definedName>
    <definedName name="PR_kodovani" localSheetId="18">'XML Export'!$D$590</definedName>
    <definedName name="PR_nazev" localSheetId="18">'XML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3">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81029"/>
</workbook>
</file>

<file path=xl/calcChain.xml><?xml version="1.0" encoding="utf-8"?>
<calcChain xmlns="http://schemas.openxmlformats.org/spreadsheetml/2006/main">
  <c r="T6255" i="20" l="1" a="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200-000003000000}">
      <text>
        <r>
          <rPr>
            <b/>
            <sz val="8"/>
            <rFont val="Tahoma"/>
            <family val="2"/>
            <charset val="-18"/>
          </rPr>
          <t>Martin Štěpán:</t>
        </r>
        <r>
          <rPr>
            <sz val="8"/>
            <rFont val="Tahoma"/>
            <family val="2"/>
            <charset val="-18"/>
          </rPr>
          <t xml:space="preserve">
rodné číslo je potřeba uvést bez lomítka.</t>
        </r>
      </text>
    </comment>
    <comment ref="A13" authorId="1" shapeId="0" xr:uid="{00000000-0006-0000-0200-000004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rFont val="Tahoma"/>
            <family val="2"/>
            <charset val="-18"/>
          </rPr>
          <t>Martin Štěpán:</t>
        </r>
        <r>
          <rPr>
            <sz val="8"/>
            <rFont val="Tahoma"/>
            <family val="2"/>
            <charset val="-18"/>
          </rPr>
          <t xml:space="preserve">
Nejdená-li se o řádné přiznání, vyplňte řetězec xxxxx.</t>
        </r>
      </text>
    </comment>
    <comment ref="C11" authorId="0" shapeId="0" xr:uid="{00000000-0006-0000-0400-000002000000}">
      <text>
        <r>
          <rPr>
            <b/>
            <sz val="8"/>
            <rFont val="Tahoma"/>
            <family val="2"/>
            <charset val="-18"/>
          </rPr>
          <t>Martin Štěpán:</t>
        </r>
        <r>
          <rPr>
            <sz val="8"/>
            <rFont val="Tahoma"/>
            <family val="2"/>
            <charset val="-18"/>
          </rPr>
          <t xml:space="preserve">
Jedná-li se o opravné přiznání, vepište text opravné.</t>
        </r>
      </text>
    </comment>
    <comment ref="E11" authorId="0" shapeId="0" xr:uid="{00000000-0006-0000-0400-00000300000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<sst xmlns="http://schemas.openxmlformats.org/spreadsheetml/2006/main" count="10726" uniqueCount="9176">
  <si>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</si>
  <si>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</si>
  <si>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</si>
  <si>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</si>
  <si>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</si>
  <si>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</si>
  <si>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</si>
  <si>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</si>
  <si>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</si>
  <si>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</si>
  <si>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</si>
  <si>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</si>
  <si>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</si>
  <si>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</si>
  <si>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</si>
  <si>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</si>
  <si>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</si>
  <si>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</si>
  <si>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</si>
  <si>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</si>
  <si>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</si>
  <si>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</si>
  <si>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</si>
  <si>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</si>
  <si>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</si>
  <si>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</si>
  <si>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</si>
  <si>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</si>
  <si>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</si>
  <si>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</si>
  <si>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</si>
  <si>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</si>
  <si>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</si>
  <si>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</si>
  <si>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</si>
  <si>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</si>
  <si>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</si>
  <si>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</si>
  <si>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</si>
  <si>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</si>
  <si>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</si>
  <si>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</si>
  <si>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</si>
  <si>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</si>
  <si>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</si>
  <si>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</si>
  <si>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</si>
  <si>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</si>
  <si>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</si>
  <si>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</si>
  <si>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</si>
  <si>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</si>
  <si>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</si>
  <si>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</si>
  <si>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</si>
  <si>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</si>
  <si>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</si>
  <si>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</si>
  <si>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</si>
  <si>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</si>
  <si>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</si>
  <si>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</si>
  <si>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</si>
  <si>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</si>
  <si>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</si>
  <si>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</si>
  <si>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</si>
  <si>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</si>
  <si>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</si>
  <si>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</si>
  <si>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</si>
  <si>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</si>
  <si>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</si>
  <si>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</si>
  <si>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</si>
  <si>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</si>
  <si>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</si>
  <si>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</si>
  <si>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</si>
  <si>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</si>
  <si>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</si>
  <si>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</si>
  <si>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</si>
  <si>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</si>
  <si>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</si>
  <si>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</si>
  <si>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</si>
  <si>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</si>
  <si>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</si>
  <si>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</si>
  <si>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</si>
  <si>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</si>
  <si>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</si>
  <si>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</si>
  <si>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</si>
  <si>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</si>
  <si>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</si>
  <si>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</si>
  <si>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</si>
  <si>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</si>
  <si>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</si>
  <si>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</si>
  <si>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</si>
  <si>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</si>
  <si>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</si>
  <si>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</si>
  <si>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</si>
  <si>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</si>
  <si>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</si>
  <si>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</si>
  <si>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</si>
  <si>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</si>
  <si>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</si>
  <si>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</si>
  <si>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</si>
  <si>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</si>
  <si>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</si>
  <si>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</si>
  <si>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</si>
  <si>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</si>
  <si>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</si>
  <si>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</si>
  <si>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</si>
  <si>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</si>
  <si>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</si>
  <si>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</si>
  <si>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</si>
  <si>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</si>
  <si>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</si>
  <si>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</si>
  <si>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</si>
  <si>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</si>
  <si>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</si>
  <si>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</si>
  <si>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</si>
  <si>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</si>
  <si>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</si>
  <si>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</si>
  <si>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</si>
  <si>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</si>
  <si>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r>
      <t>11 Účetní závěrka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</si>
  <si>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</si>
  <si>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</si>
  <si>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</si>
  <si>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</si>
  <si>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</si>
  <si>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</si>
  <si>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</si>
  <si>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</si>
  <si>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</si>
  <si>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</si>
  <si>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PROHLAŠUJI, ŽE VŠECHNY MNOU UVEDENÉ ÚDAJE V TOMTO PŘIZNÁNÍ JSOU PRAVDIVÉ A ÚPLNÉ A STVRZUJI JE SVÝM PODPISEM</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</si>
  <si>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</si>
  <si>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</si>
  <si>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</si>
  <si>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</si>
  <si>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</si>
  <si>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</si>
  <si>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</si>
  <si>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</si>
  <si>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</si>
  <si>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</si>
  <si>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</si>
  <si>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</si>
  <si>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</si>
  <si>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</si>
  <si>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</si>
  <si>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</si>
  <si>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</si>
  <si>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</si>
  <si>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</si>
  <si>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</si>
  <si>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</si>
  <si>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</si>
  <si>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</si>
  <si>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</si>
  <si>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</si>
  <si>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</si>
  <si>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</si>
  <si>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</si>
  <si>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</si>
  <si>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</si>
  <si>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</si>
  <si>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</si>
  <si>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</si>
  <si>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</si>
  <si>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</si>
  <si>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</si>
  <si>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</si>
  <si>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</si>
  <si>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</si>
  <si>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</si>
  <si>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</si>
  <si>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</si>
  <si>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</si>
  <si>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</si>
  <si>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</si>
  <si>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</si>
  <si>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</si>
  <si>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</si>
  <si>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</si>
  <si>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</si>
  <si>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</si>
  <si>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</si>
  <si>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</si>
  <si>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</si>
  <si>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</si>
  <si>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</si>
  <si>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</si>
  <si>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</si>
  <si>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</si>
  <si>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</si>
  <si>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</si>
  <si>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</si>
  <si>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</si>
  <si>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</si>
  <si>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</si>
  <si>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</si>
  <si>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</si>
  <si>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</si>
  <si>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</si>
  <si>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</si>
  <si>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</si>
  <si>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</si>
  <si>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</si>
  <si>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</si>
  <si>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</si>
  <si>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</si>
  <si>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</si>
  <si>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</si>
  <si>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</si>
  <si>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</si>
  <si>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</si>
  <si>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</si>
  <si>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</si>
  <si>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</si>
  <si>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</si>
  <si>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</si>
  <si>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</si>
  <si>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</si>
  <si>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</si>
  <si>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</si>
  <si>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</si>
  <si>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</si>
  <si>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</si>
  <si>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</si>
  <si>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Stav rezerv v pojišťovnictví (§ 6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</si>
  <si>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</si>
  <si>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</si>
  <si>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</si>
  <si>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</si>
  <si>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</si>
  <si>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</si>
  <si>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</si>
  <si>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</si>
  <si>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</si>
  <si>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</si>
  <si>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</si>
  <si>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</si>
  <si>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</si>
  <si>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</si>
  <si>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</si>
  <si>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</si>
  <si>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</si>
  <si>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</si>
  <si>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</si>
  <si>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</si>
  <si>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</si>
  <si>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</si>
  <si>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</si>
  <si>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</si>
  <si>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</si>
  <si>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</si>
  <si>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</si>
  <si>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</si>
  <si>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</si>
  <si>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</si>
  <si>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</si>
  <si>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</si>
  <si>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</si>
  <si>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</si>
  <si>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</si>
  <si>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</si>
  <si>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</si>
  <si>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</si>
  <si>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</si>
  <si>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</si>
  <si>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</si>
  <si>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</si>
  <si>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18"/>
      </rPr>
      <t>1)</t>
    </r>
    <r>
      <rPr>
        <sz val="8"/>
        <rFont val="Arial CE"/>
        <family val="2"/>
        <charset val="-18"/>
      </rPr>
      <t xml:space="preserve"> nebo § 35b</t>
    </r>
    <r>
      <rPr>
        <vertAlign val="superscript"/>
        <sz val="8"/>
        <rFont val="Arial CE"/>
        <family val="2"/>
        <charset val="-18"/>
      </rPr>
      <t>1)</t>
    </r>
    <r>
      <rPr>
        <sz val="8"/>
        <rFont val="Arial CE"/>
        <family val="2"/>
        <charset val="-18"/>
      </rPr>
      <t xml:space="preserve"> zákona</t>
    </r>
  </si>
  <si>
    <t>Zdaňovací období podle § 21a písm.</t>
  </si>
  <si>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</si>
  <si>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</si>
  <si>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</si>
  <si>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</si>
  <si>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</si>
  <si>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</si>
  <si>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</si>
  <si>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</si>
  <si>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</si>
  <si>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</si>
  <si>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</si>
  <si>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</si>
  <si>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</si>
  <si>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</si>
  <si>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</si>
  <si>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</si>
  <si>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</si>
  <si>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</si>
  <si>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</si>
  <si>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</si>
  <si>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</si>
  <si>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</si>
  <si>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</si>
  <si>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</si>
  <si>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</si>
  <si>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</si>
  <si>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</si>
  <si>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</si>
  <si>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</si>
  <si>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</si>
  <si>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</si>
  <si>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</si>
  <si>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</si>
  <si>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</si>
  <si>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</si>
  <si>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</si>
  <si>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</si>
  <si>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</si>
  <si>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</si>
  <si>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</si>
  <si>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</si>
  <si>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</si>
  <si>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</si>
  <si>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</si>
  <si>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</si>
  <si>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</si>
  <si>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</si>
  <si>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</si>
  <si>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</si>
  <si>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</si>
  <si>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</si>
  <si>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</si>
  <si>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</si>
  <si>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</si>
  <si>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</si>
  <si>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</si>
  <si>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</si>
  <si>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</si>
  <si>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</si>
  <si>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</si>
  <si>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</si>
  <si>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</si>
  <si>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</si>
  <si>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</si>
  <si>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</si>
  <si>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</si>
  <si>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</si>
  <si>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</si>
  <si>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</si>
  <si>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</si>
  <si>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</si>
  <si>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</si>
  <si>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</si>
  <si>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</si>
  <si>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</si>
  <si>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</si>
  <si>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Odpisy nehmotného majetku podle § 32a zákona, zaevidovaného do majetku poplatníka ve zdaňovacích obdobích započatých v roce 2004 a později</t>
  </si>
  <si>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</si>
  <si>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</si>
  <si>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</si>
  <si>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</si>
  <si>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</si>
  <si>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</si>
  <si>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</si>
  <si>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</si>
  <si>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</si>
  <si>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</si>
  <si>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</si>
  <si>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</si>
  <si>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</si>
  <si>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</si>
  <si>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</si>
  <si>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</si>
  <si>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</si>
  <si>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</si>
  <si>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</si>
  <si>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</si>
  <si>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</si>
  <si>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</si>
  <si>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</si>
  <si>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</si>
  <si>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</si>
  <si>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</si>
  <si>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</si>
  <si>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</si>
  <si>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</si>
  <si>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</si>
  <si>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</si>
  <si>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</si>
  <si>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</si>
  <si>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</si>
  <si>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</si>
  <si>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</si>
  <si>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</si>
  <si>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</si>
  <si>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</si>
  <si>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</si>
  <si>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</si>
  <si>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</si>
  <si>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</si>
  <si>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</si>
  <si>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</si>
  <si>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</si>
  <si>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</si>
  <si>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</si>
  <si>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</si>
  <si>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</si>
  <si>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</si>
  <si>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</si>
  <si>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</si>
  <si>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</si>
  <si>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</si>
  <si>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</si>
  <si>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</si>
  <si>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</si>
  <si>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</si>
  <si>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</si>
  <si>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</si>
  <si>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</si>
  <si>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</si>
  <si>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</si>
  <si>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</si>
  <si>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</si>
  <si>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</si>
  <si>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</si>
  <si>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</si>
  <si>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</si>
  <si>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</si>
  <si>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</si>
  <si>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</si>
  <si>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</si>
  <si>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</si>
  <si>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</si>
  <si>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</si>
  <si>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</si>
  <si>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</si>
  <si>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</si>
  <si>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</si>
  <si>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</si>
  <si>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</si>
  <si>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</si>
  <si>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</si>
  <si>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</si>
  <si>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</si>
  <si>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</si>
  <si>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</si>
  <si>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</si>
  <si>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</si>
  <si>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</si>
  <si>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</si>
  <si>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</si>
  <si>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</si>
  <si>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</si>
  <si>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</si>
  <si>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</si>
  <si>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</si>
  <si>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</si>
  <si>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</si>
  <si>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</si>
  <si>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</si>
  <si>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</si>
  <si>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</si>
  <si>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</si>
  <si>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</si>
  <si>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</si>
  <si>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</si>
  <si>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</si>
  <si>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</si>
  <si>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</si>
  <si>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</si>
  <si>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</si>
  <si>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</si>
  <si>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</si>
  <si>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</si>
  <si>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</si>
  <si>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</si>
  <si>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</si>
  <si>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</si>
  <si>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</si>
  <si>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</si>
  <si>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</si>
  <si>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</si>
  <si>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</si>
  <si>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</si>
  <si>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</si>
  <si>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</si>
  <si>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</si>
  <si>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</si>
  <si>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</si>
  <si>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</si>
  <si>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</si>
  <si>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</si>
  <si>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</si>
  <si>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</si>
  <si>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</si>
  <si>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</si>
  <si>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</si>
  <si>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</si>
  <si>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</si>
  <si>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</si>
  <si>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</si>
  <si>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</si>
  <si>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</si>
  <si>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</si>
  <si>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</si>
  <si>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</si>
  <si>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</si>
  <si>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</si>
  <si>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</si>
  <si>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</si>
  <si>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</si>
  <si>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</si>
  <si>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</si>
  <si>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</si>
  <si>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</si>
  <si>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</si>
  <si>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</si>
  <si>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</si>
  <si>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</si>
  <si>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</si>
  <si>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</si>
  <si>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</si>
  <si>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</si>
  <si>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</si>
  <si>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</si>
  <si>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</si>
  <si>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</si>
  <si>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</si>
  <si>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</si>
  <si>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</si>
  <si>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</si>
  <si>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</si>
  <si>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</si>
  <si>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</si>
  <si>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</si>
  <si>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</si>
  <si>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</si>
  <si>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</si>
  <si>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</si>
  <si>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</si>
  <si>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</si>
  <si>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</si>
  <si>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</si>
  <si>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</si>
  <si>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</si>
  <si>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</si>
  <si>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</si>
  <si>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</si>
  <si>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</si>
  <si>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</si>
  <si>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</si>
  <si>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</si>
  <si>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</si>
  <si>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</si>
  <si>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</si>
  <si>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</si>
  <si>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</si>
  <si>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</si>
  <si>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</si>
  <si>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</si>
  <si>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</si>
  <si>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</si>
  <si>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</si>
  <si>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</si>
  <si>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</si>
  <si>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</si>
  <si>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</si>
  <si>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</si>
  <si>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</si>
  <si>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</si>
  <si>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</si>
  <si>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</si>
  <si>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</si>
  <si>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</si>
  <si>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</si>
  <si>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</si>
  <si>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</si>
  <si>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</si>
  <si>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</si>
  <si>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</si>
  <si>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</si>
  <si>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</si>
  <si>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</si>
  <si>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</si>
  <si>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</si>
  <si>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</si>
  <si>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</si>
  <si>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</si>
  <si>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</si>
  <si>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</si>
  <si>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</si>
  <si>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</si>
  <si>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</si>
  <si>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</si>
  <si>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</si>
  <si>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</si>
  <si>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</si>
  <si>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</si>
  <si>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</si>
  <si>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</si>
  <si>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</si>
  <si>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</si>
  <si>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</si>
  <si>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</si>
  <si>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</si>
  <si>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</si>
  <si>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</si>
  <si>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</si>
  <si>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</si>
  <si>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</si>
  <si>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</si>
  <si>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</si>
  <si>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</si>
  <si>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</si>
  <si>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</si>
  <si>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</si>
  <si>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</si>
  <si>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</si>
  <si>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</si>
  <si>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</si>
  <si>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</si>
  <si>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</si>
  <si>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</si>
  <si>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</si>
  <si>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</si>
  <si>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</si>
  <si>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</si>
  <si>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</si>
  <si>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</si>
  <si>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</si>
  <si>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</si>
  <si>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</si>
  <si>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</si>
  <si>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</si>
  <si>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</si>
  <si>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</si>
  <si>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</si>
  <si>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</si>
  <si>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</si>
  <si>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</si>
  <si>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</si>
  <si>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</si>
  <si>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</si>
  <si>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</si>
  <si>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</si>
  <si>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</si>
  <si>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</si>
  <si>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</si>
  <si>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</si>
  <si>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</si>
  <si>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</si>
  <si>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</si>
  <si>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</si>
  <si>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</si>
  <si>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</si>
  <si>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</si>
  <si>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</si>
  <si>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</si>
  <si>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</si>
  <si>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</si>
  <si>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</si>
  <si>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</si>
  <si>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</si>
  <si>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</si>
  <si>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</si>
  <si>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</si>
  <si>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</si>
  <si>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</si>
  <si>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</si>
  <si>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</si>
  <si>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</si>
  <si>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</si>
  <si>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</si>
  <si>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</si>
  <si>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</si>
  <si>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</si>
  <si>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</si>
  <si>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</si>
  <si>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</si>
  <si>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</si>
  <si>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</si>
  <si>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</si>
  <si>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</si>
  <si>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</si>
  <si>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</si>
  <si>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</si>
  <si>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</si>
  <si>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</si>
  <si>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</si>
  <si>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</si>
  <si>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</si>
  <si>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</si>
  <si>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</si>
  <si>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</si>
  <si>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</si>
  <si>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</si>
  <si>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</si>
  <si>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</si>
  <si>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</si>
  <si>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</si>
  <si>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</si>
  <si>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</si>
  <si>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</si>
  <si>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</si>
  <si>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</si>
  <si>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</si>
  <si>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</si>
  <si>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</si>
  <si>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</si>
  <si>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</si>
  <si>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</si>
  <si>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</si>
  <si>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</si>
  <si>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</si>
  <si>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</si>
  <si>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</si>
  <si>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</si>
  <si>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</si>
  <si>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</si>
  <si>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</si>
  <si>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</si>
  <si>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</si>
  <si>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</si>
  <si>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</si>
  <si>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</si>
  <si>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</si>
  <si>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</si>
  <si>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</si>
  <si>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</si>
  <si>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</si>
  <si>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</si>
  <si>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</si>
  <si>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</si>
  <si>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</si>
  <si>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</si>
  <si>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</si>
  <si>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</si>
  <si>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</si>
  <si>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</si>
  <si>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</si>
  <si>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</si>
  <si>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</si>
  <si>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</si>
  <si>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</si>
  <si>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</si>
  <si>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</si>
  <si>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</si>
  <si>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</si>
  <si>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</si>
  <si>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</si>
  <si>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</si>
  <si>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</si>
  <si>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</si>
  <si>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</si>
  <si>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</si>
  <si>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</si>
  <si>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</si>
  <si>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</si>
  <si>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</si>
  <si>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</si>
  <si>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</si>
  <si>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</si>
  <si>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</si>
  <si>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</si>
  <si>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</si>
  <si>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</si>
  <si>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</si>
  <si>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</si>
  <si>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</si>
  <si>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</si>
  <si>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</si>
  <si>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</si>
  <si>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</si>
  <si>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</si>
  <si>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</si>
  <si>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</si>
  <si>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</si>
  <si>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</si>
  <si>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</si>
  <si>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</si>
  <si>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</si>
  <si>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</si>
  <si>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</si>
  <si>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</si>
  <si>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</si>
  <si>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</si>
  <si>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</si>
  <si>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</si>
  <si>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</si>
  <si>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</si>
  <si>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</si>
  <si>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</si>
  <si>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</si>
  <si>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</si>
  <si>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</si>
  <si>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</si>
  <si>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</si>
  <si>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</si>
  <si>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</si>
  <si>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</si>
  <si>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</si>
  <si>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</si>
  <si>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</si>
  <si>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</si>
  <si>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</si>
  <si>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</si>
  <si>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</si>
  <si>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</si>
  <si>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</si>
  <si>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</si>
  <si>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</si>
  <si>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</si>
  <si>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</si>
  <si>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</si>
  <si>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</si>
  <si>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</si>
  <si>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</si>
  <si>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</si>
  <si>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</si>
  <si>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</si>
  <si>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</si>
  <si>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</si>
  <si>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</si>
  <si>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</si>
  <si>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</si>
  <si>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</si>
  <si>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</si>
  <si>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</si>
  <si>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</si>
  <si>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</si>
  <si>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</si>
  <si>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</si>
  <si>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</si>
  <si>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</si>
  <si>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</si>
  <si>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</si>
  <si>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</si>
  <si>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</si>
  <si>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</si>
  <si>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</si>
  <si>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</si>
  <si>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</si>
  <si>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</si>
  <si>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</si>
  <si>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</si>
  <si>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</si>
  <si>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</si>
  <si>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</si>
  <si>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</si>
  <si>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</si>
  <si>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</si>
  <si>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</si>
  <si>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</si>
  <si>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</si>
  <si>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</si>
  <si>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</si>
  <si>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</si>
  <si>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</si>
  <si>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</si>
  <si>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</si>
  <si>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</si>
  <si>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</si>
  <si>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</si>
  <si>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</si>
  <si>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</si>
  <si>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</si>
  <si>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</si>
  <si>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</si>
  <si>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</si>
  <si>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</si>
  <si>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</si>
  <si>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</si>
  <si>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</si>
  <si>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</si>
  <si>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</si>
  <si>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</si>
  <si>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</si>
  <si>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</si>
  <si>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</si>
  <si>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</si>
  <si>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</si>
  <si>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</si>
  <si>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</si>
  <si>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</si>
  <si>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</si>
  <si>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</si>
  <si>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</si>
  <si>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</si>
  <si>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</si>
  <si>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</si>
  <si>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</si>
  <si>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</si>
  <si>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</si>
  <si>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</si>
  <si>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</si>
  <si>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</si>
  <si>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</si>
  <si>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</si>
  <si>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</si>
  <si>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</si>
  <si>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</si>
  <si>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</si>
  <si>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</si>
  <si>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</si>
  <si>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</si>
  <si>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</si>
  <si>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</si>
  <si>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</si>
  <si>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</si>
  <si>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</si>
  <si>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</si>
  <si>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</si>
  <si>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</si>
  <si>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</si>
  <si>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</si>
  <si>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</si>
  <si>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</si>
  <si>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</si>
  <si>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</si>
  <si>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</si>
  <si>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</si>
  <si>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</si>
  <si>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</si>
  <si>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</si>
  <si>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</si>
  <si>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</si>
  <si>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</si>
  <si>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</si>
  <si>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</si>
  <si>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</si>
  <si>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</si>
  <si>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</si>
  <si>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</si>
  <si>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</si>
  <si>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</si>
  <si>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</si>
  <si>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</si>
  <si>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</si>
  <si>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</si>
  <si>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</si>
  <si>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</si>
  <si>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</si>
  <si>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</si>
  <si>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</si>
  <si>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</si>
  <si>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</si>
  <si>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</si>
  <si>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</si>
  <si>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</si>
  <si>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</si>
  <si>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</si>
  <si>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</si>
  <si>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</si>
  <si>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</si>
  <si>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</si>
  <si>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</si>
  <si>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</si>
  <si>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</si>
  <si>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</si>
  <si>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</si>
  <si>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</si>
  <si>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</si>
  <si>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</si>
  <si>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</si>
  <si>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</si>
  <si>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</si>
  <si>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</si>
  <si>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</si>
  <si>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</si>
  <si>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</si>
  <si>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</si>
  <si>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</si>
  <si>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</si>
  <si>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</si>
  <si>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</si>
  <si>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</si>
  <si>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</si>
  <si>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</si>
  <si>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</si>
  <si>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</si>
  <si>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</si>
  <si>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</si>
  <si>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</si>
  <si>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</si>
  <si>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</si>
  <si>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</si>
  <si>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</si>
  <si>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</si>
  <si>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</si>
  <si>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</si>
  <si>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</si>
  <si>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</si>
  <si>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</si>
  <si>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</si>
  <si>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</si>
  <si>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</si>
  <si>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</si>
  <si>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</si>
  <si>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</si>
  <si>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</si>
  <si>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</si>
  <si>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</si>
  <si>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</si>
  <si>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</si>
  <si>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</si>
  <si>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</si>
  <si>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</si>
  <si>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</si>
  <si>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</si>
  <si>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</si>
  <si>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</si>
  <si>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</si>
  <si>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</si>
  <si>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</si>
  <si>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</si>
  <si>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</si>
  <si>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</si>
  <si>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</si>
  <si>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</si>
  <si>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</si>
  <si>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</si>
  <si>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</si>
  <si>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</si>
  <si>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</si>
  <si>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</si>
  <si>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</si>
  <si>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</si>
  <si>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</si>
  <si>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</si>
  <si>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</si>
  <si>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</si>
  <si>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</si>
  <si>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</si>
  <si>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</si>
  <si>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</si>
  <si>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</si>
  <si>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</si>
  <si>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</si>
  <si>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</si>
  <si>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</si>
  <si>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</si>
  <si>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</si>
  <si>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</si>
  <si>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</si>
  <si>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</si>
  <si>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</si>
  <si>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</si>
  <si>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</si>
  <si>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</si>
  <si>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</si>
  <si>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</si>
  <si>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</si>
  <si>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</si>
  <si>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</si>
  <si>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</si>
  <si>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</si>
  <si>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</si>
  <si>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</si>
  <si>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</si>
  <si>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</si>
  <si>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</si>
  <si>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</si>
  <si>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</si>
  <si>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</si>
  <si>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</si>
  <si>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</si>
  <si>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</si>
  <si>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</si>
  <si>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</si>
  <si>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</si>
  <si>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</si>
  <si>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</si>
  <si>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</si>
  <si>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</si>
  <si>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</si>
  <si>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</si>
  <si>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</si>
  <si>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</si>
  <si>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</si>
  <si>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</si>
  <si>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</si>
  <si>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</si>
  <si>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</si>
  <si>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</si>
  <si>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</si>
  <si>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</si>
  <si>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</si>
  <si>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</si>
  <si>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</si>
  <si>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</si>
  <si>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</si>
  <si>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</si>
  <si>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</si>
  <si>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</si>
  <si>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</si>
  <si>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</si>
  <si>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</si>
  <si>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</si>
  <si>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</si>
  <si>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</si>
  <si>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</si>
  <si>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</si>
  <si>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</si>
  <si>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</si>
  <si>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</si>
  <si>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</si>
  <si>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</si>
  <si>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</si>
  <si>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</si>
  <si>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</si>
  <si>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</si>
  <si>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</si>
  <si>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</si>
  <si>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</si>
  <si>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</si>
  <si>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</si>
  <si>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</si>
  <si>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</si>
  <si>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</si>
  <si>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</si>
  <si>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</si>
  <si>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</si>
  <si>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</si>
  <si>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</si>
  <si>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</si>
  <si>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</si>
  <si>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</si>
  <si>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</si>
  <si>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</si>
  <si>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</si>
  <si>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</si>
  <si>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</si>
  <si>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</si>
  <si>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</si>
  <si>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</si>
  <si>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</si>
  <si>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</si>
  <si>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</si>
  <si>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</si>
  <si>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</si>
  <si>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</si>
  <si>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</si>
  <si>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</si>
  <si>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</si>
  <si>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</si>
  <si>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</si>
  <si>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</si>
  <si>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</si>
  <si>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</si>
  <si>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</si>
  <si>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</si>
  <si>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</si>
  <si>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</si>
  <si>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</si>
  <si>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</si>
  <si>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</si>
  <si>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</si>
  <si>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</si>
  <si>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</si>
  <si>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</si>
  <si>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</si>
  <si>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</si>
  <si>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</si>
  <si>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</si>
  <si>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</si>
  <si>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</si>
  <si>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</si>
  <si>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</si>
  <si>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</si>
  <si>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</si>
  <si>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</si>
  <si>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</si>
  <si>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</si>
  <si>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</si>
  <si>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</si>
  <si>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</si>
  <si>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</si>
  <si>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</si>
  <si>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</si>
  <si>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</si>
  <si>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</si>
  <si>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</si>
  <si>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</si>
  <si>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</si>
  <si>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</si>
  <si>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</si>
  <si>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</si>
  <si>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</si>
  <si>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</si>
  <si>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</si>
  <si>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</si>
  <si>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</si>
  <si>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</si>
  <si>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</si>
  <si>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</si>
  <si>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</si>
  <si>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</si>
  <si>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</si>
  <si>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</si>
  <si>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</si>
  <si>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</si>
  <si>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</si>
  <si>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</si>
  <si>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</si>
  <si>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</si>
  <si>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</si>
  <si>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</si>
  <si>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</si>
  <si>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</si>
  <si>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</si>
  <si>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</si>
  <si>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</si>
  <si>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</si>
  <si>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</si>
  <si>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</si>
  <si>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</si>
  <si>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</si>
  <si>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</si>
  <si>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</si>
  <si>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</si>
  <si>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</si>
  <si>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</si>
  <si>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</si>
  <si>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</si>
  <si>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</si>
  <si>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</si>
  <si>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</si>
  <si>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</si>
  <si>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</si>
  <si>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</si>
  <si>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</si>
  <si>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</si>
  <si>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</si>
  <si>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</si>
  <si>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</si>
  <si>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</si>
  <si>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</si>
  <si>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</si>
  <si>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</si>
  <si>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</si>
  <si>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</si>
  <si>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</si>
  <si>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</si>
  <si>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</si>
  <si>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</si>
  <si>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</si>
  <si>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</si>
  <si>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</si>
  <si>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</si>
  <si>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</si>
  <si>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</si>
  <si>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</si>
  <si>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</si>
  <si>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</si>
  <si>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</si>
  <si>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</si>
  <si>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</si>
  <si>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</si>
  <si>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</si>
  <si>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</si>
  <si>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</si>
  <si>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</si>
  <si>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</si>
  <si>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</si>
  <si>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</si>
  <si>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</si>
  <si>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</si>
  <si>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</si>
  <si>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</si>
  <si>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</si>
  <si>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</si>
  <si>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</si>
  <si>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</si>
  <si>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</si>
  <si>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</si>
  <si>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</si>
  <si>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</si>
  <si>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</si>
  <si>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</si>
  <si>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</si>
  <si>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</si>
  <si>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</si>
  <si>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</si>
  <si>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</si>
  <si>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</si>
  <si>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</si>
  <si>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</si>
  <si>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</si>
  <si>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</si>
  <si>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</si>
  <si>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</si>
  <si>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</si>
  <si>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</si>
  <si>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</si>
  <si>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</si>
  <si>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</si>
  <si>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</si>
  <si>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</si>
  <si>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</si>
  <si>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</si>
  <si>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</si>
  <si>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</si>
  <si>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</si>
  <si>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</si>
  <si>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</si>
  <si>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</si>
  <si>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</si>
  <si>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</si>
  <si>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</si>
  <si>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</si>
  <si>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</si>
  <si>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</si>
  <si>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</si>
  <si>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</si>
  <si>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</si>
  <si>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</si>
  <si>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</si>
  <si>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</si>
  <si>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</si>
  <si>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</si>
  <si>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</si>
  <si>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</si>
  <si>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</si>
  <si>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</si>
  <si>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</si>
  <si>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</si>
  <si>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</si>
  <si>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</si>
  <si>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</si>
  <si>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</si>
  <si>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</si>
  <si>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</si>
  <si>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</si>
  <si>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</si>
  <si>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</si>
  <si>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</si>
  <si>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</si>
  <si>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</si>
  <si>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</si>
  <si>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</si>
  <si>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</si>
  <si>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</si>
  <si>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</si>
  <si>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</si>
  <si>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</si>
  <si>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</si>
  <si>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</si>
  <si>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</si>
  <si>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</si>
  <si>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</si>
  <si>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</si>
  <si>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</si>
  <si>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</si>
  <si>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</si>
  <si>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</si>
  <si>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</si>
  <si>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</si>
  <si>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</si>
  <si>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</si>
  <si>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</si>
  <si>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</si>
  <si>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</si>
  <si>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</si>
  <si>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</si>
  <si>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</si>
  <si>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</si>
  <si>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</si>
  <si>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</si>
  <si>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</si>
  <si>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</si>
  <si>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</si>
  <si>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</si>
  <si>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</si>
  <si>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</si>
  <si>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</si>
  <si>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</si>
  <si>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</si>
  <si>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</si>
  <si>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</si>
  <si>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</si>
  <si>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</si>
  <si>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</si>
  <si>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</si>
  <si>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</si>
  <si>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</si>
  <si>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</si>
  <si>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</si>
  <si>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</si>
  <si>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</si>
  <si>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</si>
  <si>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</si>
  <si>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</si>
  <si>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</si>
  <si>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</si>
  <si>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</si>
  <si>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</si>
  <si>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</si>
  <si>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</si>
  <si>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</si>
  <si>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</si>
  <si>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</si>
  <si>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</si>
  <si>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</si>
  <si>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</si>
  <si>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</si>
  <si>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</si>
  <si>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</si>
  <si>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</si>
  <si>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</si>
  <si>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</si>
  <si>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</si>
  <si>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</si>
  <si>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</si>
  <si>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</si>
  <si>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</si>
  <si>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</si>
  <si>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</si>
  <si>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</si>
  <si>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</si>
  <si>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</si>
  <si>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</si>
  <si>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</si>
  <si>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</si>
  <si>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</si>
  <si>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</si>
  <si>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</si>
  <si>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</si>
  <si>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</si>
  <si>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</si>
  <si>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</si>
  <si>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</si>
  <si>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</si>
  <si>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</si>
  <si>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</si>
  <si>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</si>
  <si>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</si>
  <si>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</si>
  <si>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</si>
  <si>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</si>
  <si>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</si>
  <si>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</si>
  <si>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</si>
  <si>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</si>
  <si>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</si>
  <si>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</si>
  <si>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</si>
  <si>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</si>
  <si>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</si>
  <si>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</si>
  <si>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</si>
  <si>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</si>
  <si>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</si>
  <si>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</si>
  <si>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</si>
  <si>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</si>
  <si>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</si>
  <si>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</si>
  <si>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</si>
  <si>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</si>
  <si>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</si>
  <si>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</si>
  <si>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</si>
  <si>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</si>
  <si>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</si>
  <si>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</si>
  <si>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</si>
  <si>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</si>
  <si>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</si>
  <si>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</si>
  <si>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</si>
  <si>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</si>
  <si>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</si>
  <si>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</si>
  <si>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</si>
  <si>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</si>
  <si>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</si>
  <si>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</si>
  <si>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</si>
  <si>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</si>
  <si>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</si>
  <si>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</si>
  <si>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</si>
  <si>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</si>
  <si>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</si>
  <si>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</si>
  <si>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</si>
  <si>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</si>
  <si>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</si>
  <si>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</si>
  <si>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</si>
  <si>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</si>
  <si>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</si>
  <si>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</si>
  <si>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</si>
  <si>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</si>
  <si>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</si>
  <si>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</si>
  <si>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</si>
  <si>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</si>
  <si>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</si>
  <si>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</si>
  <si>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</si>
  <si>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</si>
  <si>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</si>
  <si>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</si>
  <si>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</si>
  <si>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</si>
  <si>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</si>
  <si>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</si>
  <si>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</si>
  <si>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</si>
  <si>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</si>
  <si>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</si>
  <si>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</si>
  <si>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</si>
  <si>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</si>
  <si>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</si>
  <si>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</si>
  <si>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</si>
  <si>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</si>
  <si>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</si>
  <si>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</si>
  <si>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</si>
  <si>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</si>
  <si>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</si>
  <si>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</si>
  <si>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</si>
  <si>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</si>
  <si>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</si>
  <si>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</si>
  <si>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</si>
  <si>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</si>
  <si>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</si>
  <si>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</si>
  <si>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</si>
  <si>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</si>
  <si>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</si>
  <si>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</si>
  <si>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</si>
  <si>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</si>
  <si>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</si>
  <si>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</si>
  <si>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</si>
  <si>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</si>
  <si>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</si>
  <si>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</si>
  <si>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</si>
  <si>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</si>
  <si>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</si>
  <si>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</si>
  <si>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</si>
  <si>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</si>
  <si>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</si>
  <si>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</si>
  <si>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</si>
  <si>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</si>
  <si>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</si>
  <si>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</si>
  <si>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</si>
  <si>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</si>
  <si>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</si>
  <si>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</si>
  <si>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</si>
  <si>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</si>
  <si>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</si>
  <si>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</si>
  <si>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</si>
  <si>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</si>
  <si>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</si>
  <si>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</si>
  <si>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</si>
  <si>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</si>
  <si>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</si>
  <si>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</si>
  <si>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</si>
  <si>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</si>
  <si>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</si>
  <si>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</si>
  <si>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</si>
  <si>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</si>
  <si>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</si>
  <si>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</si>
  <si>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</si>
  <si>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</si>
  <si>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</si>
  <si>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</si>
  <si>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</si>
  <si>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</si>
  <si>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</si>
  <si>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</si>
  <si>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</si>
  <si>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</si>
  <si>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</si>
  <si>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</si>
  <si>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</si>
  <si>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</si>
  <si>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</si>
  <si>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</si>
  <si>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</si>
  <si>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</si>
  <si>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</si>
  <si>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</si>
  <si>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</si>
  <si>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</si>
  <si>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</si>
  <si>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</si>
  <si>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</si>
  <si>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</si>
  <si>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</si>
  <si>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</si>
  <si>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</si>
  <si>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</si>
  <si>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</si>
  <si>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</si>
  <si>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</si>
  <si>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</si>
  <si>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</si>
  <si>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</si>
  <si>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</si>
  <si>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</si>
  <si>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</si>
  <si>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</si>
  <si>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</si>
  <si>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</si>
  <si>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</si>
  <si>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</si>
  <si>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</si>
  <si>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</si>
  <si>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</si>
  <si>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</si>
  <si>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</si>
  <si>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</si>
  <si>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</si>
  <si>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</si>
  <si>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</si>
  <si>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</si>
  <si>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</si>
  <si>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</si>
  <si>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</si>
  <si>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</si>
  <si>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</si>
  <si>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</si>
  <si>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</si>
  <si>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</si>
  <si>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</si>
  <si>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</si>
  <si>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</si>
  <si>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</si>
  <si>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</si>
  <si>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</si>
  <si>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</si>
  <si>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</si>
  <si>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</si>
  <si>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</si>
  <si>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</si>
  <si>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</si>
  <si>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</si>
  <si>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</si>
  <si>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</si>
  <si>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</si>
  <si>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</si>
  <si>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</si>
  <si>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</si>
  <si>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</si>
  <si>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</si>
  <si>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</si>
  <si>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</si>
  <si>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</si>
  <si>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</si>
  <si>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</si>
  <si>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</si>
  <si>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</si>
  <si>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</si>
  <si>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</si>
  <si>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</si>
  <si>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</si>
  <si>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</si>
  <si>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</si>
  <si>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</si>
  <si>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</si>
  <si>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</si>
  <si>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</si>
  <si>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</si>
  <si>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</si>
  <si>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</si>
  <si>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</si>
  <si>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</si>
  <si>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</si>
  <si>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</si>
  <si>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</si>
  <si>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</si>
  <si>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</si>
  <si>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</si>
  <si>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</si>
  <si>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</si>
  <si>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</si>
  <si>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</si>
  <si>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</si>
  <si>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</si>
  <si>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</si>
  <si>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</si>
  <si>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</si>
  <si>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</si>
  <si>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</si>
  <si>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</si>
  <si>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</si>
  <si>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</si>
  <si>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</si>
  <si>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</si>
  <si>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</si>
  <si>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</si>
  <si>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</si>
  <si>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</si>
  <si>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</si>
  <si>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</si>
  <si>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</si>
  <si>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</si>
  <si>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</si>
  <si>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</si>
  <si>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</si>
  <si>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</si>
  <si>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</si>
  <si>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</si>
  <si>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</si>
  <si>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</si>
  <si>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</si>
  <si>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</si>
  <si>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</si>
  <si>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</si>
  <si>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</si>
  <si>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</si>
  <si>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</si>
  <si>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</si>
  <si>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</si>
  <si>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</si>
  <si>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</si>
  <si>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</si>
  <si>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</si>
  <si>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</si>
  <si>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</si>
  <si>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</si>
  <si>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</si>
  <si>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</si>
  <si>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</si>
  <si>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</si>
  <si>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</si>
  <si>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</si>
  <si>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</si>
  <si>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</si>
  <si>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</si>
  <si>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</si>
  <si>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</si>
  <si>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</si>
  <si>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</si>
  <si>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</si>
  <si>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</si>
  <si>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</si>
  <si>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</si>
  <si>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</si>
  <si>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</si>
  <si>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</si>
  <si>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</si>
  <si>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</si>
  <si>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</si>
  <si>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</si>
  <si>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</si>
  <si>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</si>
  <si>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</si>
  <si>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</si>
  <si>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</si>
  <si>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</si>
  <si>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</si>
  <si>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</si>
  <si>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</si>
  <si>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</si>
  <si>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</si>
  <si>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</si>
  <si>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</si>
  <si>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</si>
  <si>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</si>
  <si>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</si>
  <si>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</si>
  <si>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</si>
  <si>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</si>
  <si>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</si>
  <si>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</si>
  <si>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</si>
  <si>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</si>
  <si>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</si>
  <si>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</si>
  <si>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</si>
  <si>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</si>
  <si>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</si>
  <si>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</si>
  <si>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</si>
  <si>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</si>
  <si>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</si>
  <si>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</si>
  <si>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</si>
  <si>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</si>
  <si>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</si>
  <si>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</si>
  <si>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</si>
  <si>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</si>
  <si>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</si>
  <si>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</si>
  <si>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</si>
  <si>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</si>
  <si>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</si>
  <si>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</si>
  <si>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</si>
  <si>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</si>
  <si>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</si>
  <si>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</si>
  <si>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</si>
  <si>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</si>
  <si>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</si>
  <si>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</si>
  <si>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</si>
  <si>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</si>
  <si>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</si>
  <si>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</si>
  <si>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</si>
  <si>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</si>
  <si>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</si>
  <si>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</si>
  <si>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</si>
  <si>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</si>
  <si>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</si>
  <si>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</si>
  <si>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</si>
  <si>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</si>
  <si>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</si>
  <si>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</si>
  <si>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</si>
  <si>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</si>
  <si>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</si>
  <si>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</si>
  <si>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</si>
  <si>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</si>
  <si>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</si>
  <si>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</si>
  <si>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</si>
  <si>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</si>
  <si>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</si>
  <si>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</si>
  <si>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</si>
  <si>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</si>
  <si>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</si>
  <si>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</si>
  <si>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</si>
  <si>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</si>
  <si>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</si>
  <si>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</si>
  <si>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</si>
  <si>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</si>
  <si>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</si>
  <si>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</si>
  <si>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</si>
  <si>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</si>
  <si>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</si>
  <si>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</si>
  <si>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</si>
  <si>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</si>
  <si>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</si>
  <si>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</si>
  <si>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</si>
  <si>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</si>
  <si>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</si>
  <si>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</si>
  <si>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</si>
  <si>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</si>
  <si>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</si>
  <si>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</si>
  <si>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</si>
  <si>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</si>
  <si>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</si>
  <si>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</si>
  <si>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</si>
  <si>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</si>
  <si>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</si>
  <si>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</si>
  <si>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</si>
  <si>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</si>
  <si>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</si>
  <si>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</si>
  <si>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</si>
  <si>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</si>
  <si>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</si>
  <si>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</si>
  <si>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</si>
  <si>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</si>
  <si>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</si>
  <si>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</si>
  <si>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</si>
  <si>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</si>
  <si>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</si>
  <si>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</si>
  <si>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</si>
  <si>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</si>
  <si>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</si>
  <si>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</si>
  <si>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</si>
  <si>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</si>
  <si>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</si>
  <si>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</si>
  <si>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</si>
  <si>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</si>
  <si>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</si>
  <si>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</si>
  <si>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</si>
  <si>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</si>
  <si>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</si>
  <si>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</si>
  <si>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</si>
  <si>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</si>
  <si>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</si>
  <si>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</si>
  <si>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</si>
  <si>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</si>
  <si>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</si>
  <si>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</si>
  <si>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</si>
  <si>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</si>
  <si>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</si>
  <si>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</si>
  <si>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</si>
  <si>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</si>
  <si>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</si>
  <si>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</si>
  <si>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</si>
  <si>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</si>
  <si>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</si>
  <si>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</si>
  <si>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</si>
  <si>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</si>
  <si>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</si>
  <si>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</si>
  <si>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</si>
  <si>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</si>
  <si>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</si>
  <si>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</si>
  <si>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</si>
  <si>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</si>
  <si>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</si>
  <si>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</si>
  <si>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</si>
  <si>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</si>
  <si>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</si>
  <si>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</si>
  <si>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</si>
  <si>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</si>
  <si>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</si>
  <si>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</si>
  <si>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</si>
  <si>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</si>
  <si>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</si>
  <si>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</si>
  <si>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</si>
  <si>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</si>
  <si>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</si>
  <si>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</si>
  <si>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</si>
  <si>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</si>
  <si>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</si>
  <si>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</si>
  <si>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</si>
  <si>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</si>
  <si>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</si>
  <si>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</si>
  <si>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</si>
  <si>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</si>
  <si>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</si>
  <si>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</si>
  <si>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</si>
  <si>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</si>
  <si>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</si>
  <si>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</si>
  <si>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</si>
  <si>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</si>
  <si>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</si>
  <si>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</si>
  <si>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</si>
  <si>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</si>
  <si>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</si>
  <si>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</si>
  <si>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</si>
  <si>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</si>
  <si>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</si>
  <si>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</si>
  <si>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</si>
  <si>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</si>
  <si>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</si>
  <si>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</si>
  <si>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</si>
  <si>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</si>
  <si>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</si>
  <si>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</si>
  <si>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</si>
  <si>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</si>
  <si>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</si>
  <si>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</si>
  <si>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</si>
  <si>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</si>
  <si>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</si>
  <si>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</si>
  <si>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</si>
  <si>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</si>
  <si>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</si>
  <si>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</si>
  <si>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</si>
  <si>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</si>
  <si>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</si>
  <si>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</si>
  <si>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</si>
  <si>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</si>
  <si>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</si>
  <si>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</si>
  <si>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</si>
  <si>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</si>
  <si>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</si>
  <si>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</si>
  <si>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</si>
  <si>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</si>
  <si>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</si>
  <si>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</si>
  <si>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</si>
  <si>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</si>
  <si>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</si>
  <si>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</si>
  <si>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</si>
  <si>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</si>
  <si>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</si>
  <si>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</si>
  <si>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</si>
  <si>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</si>
  <si>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</si>
  <si>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</si>
  <si>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</si>
  <si>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</si>
  <si>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</si>
  <si>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</si>
  <si>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</si>
  <si>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</si>
  <si>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</si>
  <si>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</si>
  <si>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</si>
  <si>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</si>
  <si>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</si>
  <si>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</si>
  <si>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</si>
  <si>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</si>
  <si>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</si>
  <si>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</si>
  <si>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</si>
  <si>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</si>
  <si>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</si>
  <si>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</si>
  <si>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</si>
  <si>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</si>
  <si>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</si>
  <si>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</si>
  <si>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</si>
  <si>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</si>
  <si>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</si>
  <si>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</si>
  <si>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</si>
  <si>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</si>
  <si>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</si>
  <si>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</si>
  <si>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</si>
  <si>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</si>
  <si>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</si>
  <si>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</si>
  <si>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</si>
  <si>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</si>
  <si>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</si>
  <si>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</si>
  <si>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</si>
  <si>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</si>
  <si>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</si>
  <si>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</si>
  <si>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</si>
  <si>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</si>
  <si>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</si>
  <si>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</si>
  <si>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</si>
  <si>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</si>
  <si>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</si>
  <si>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</si>
  <si>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</si>
  <si>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</si>
  <si>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</si>
  <si>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</si>
  <si>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</si>
  <si>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</si>
  <si>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</si>
  <si>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</si>
  <si>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</si>
  <si>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</si>
  <si>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</si>
  <si>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</si>
  <si>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</si>
  <si>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</si>
  <si>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</si>
  <si>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</si>
  <si>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</si>
  <si>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</si>
  <si>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</si>
  <si>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</si>
  <si>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</si>
  <si>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</si>
  <si>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</si>
  <si>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</si>
  <si>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</si>
  <si>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</si>
  <si>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</si>
  <si>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</si>
  <si>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</si>
  <si>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</si>
  <si>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</si>
  <si>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</si>
  <si>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</si>
  <si>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</si>
  <si>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</si>
  <si>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</si>
  <si>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</si>
  <si>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</si>
  <si>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</si>
  <si>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</si>
  <si>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</si>
  <si>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</si>
  <si>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</si>
  <si>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</si>
  <si>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</si>
  <si>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</si>
  <si>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</si>
  <si>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</si>
  <si>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</si>
  <si>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</si>
  <si>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</si>
  <si>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</si>
  <si>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</si>
  <si>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</si>
  <si>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</si>
  <si>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</si>
  <si>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</si>
  <si>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</si>
  <si>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</si>
  <si>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</si>
  <si>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</si>
  <si>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</si>
  <si>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</si>
  <si>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</si>
  <si>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</si>
  <si>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</si>
  <si>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</si>
  <si>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</si>
  <si>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</si>
  <si>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</si>
  <si>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</si>
  <si>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</si>
  <si>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</si>
  <si>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</si>
  <si>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</si>
  <si>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</si>
  <si>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</si>
  <si>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</si>
  <si>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</si>
  <si>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</si>
  <si>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</si>
  <si>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</si>
  <si>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</si>
  <si>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</si>
  <si>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</si>
  <si>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</si>
  <si>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</si>
  <si>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</si>
  <si>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</si>
  <si>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</si>
  <si>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</si>
  <si>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</si>
  <si>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</si>
  <si>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</si>
  <si>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</si>
  <si>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</si>
  <si>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</si>
  <si>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</si>
  <si>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</si>
  <si>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</si>
  <si>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</si>
  <si>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</si>
  <si>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</si>
  <si>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</si>
  <si>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</si>
  <si>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</si>
  <si>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</si>
  <si>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</si>
  <si>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</si>
  <si>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</si>
  <si>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</si>
  <si>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</si>
  <si>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</si>
  <si>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</si>
  <si>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</si>
  <si>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</si>
  <si>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</si>
  <si>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</si>
  <si>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</si>
  <si>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</si>
  <si>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</si>
  <si>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</si>
  <si>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</si>
  <si>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</si>
  <si>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</si>
  <si>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</si>
  <si>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</si>
  <si>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</si>
  <si>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</si>
  <si>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</si>
  <si>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</si>
  <si>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</si>
  <si>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</si>
  <si>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</si>
  <si>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</si>
  <si>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</si>
  <si>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</si>
  <si>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</si>
  <si>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</si>
  <si>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</si>
  <si>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</si>
  <si>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</si>
  <si>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</si>
  <si>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</si>
  <si>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</si>
  <si>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</si>
  <si>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</si>
  <si>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</si>
  <si>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</si>
  <si>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</si>
  <si>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</si>
  <si>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</si>
  <si>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</si>
  <si>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</si>
  <si>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</si>
  <si>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</si>
  <si>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</si>
  <si>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</si>
  <si>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</si>
  <si>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</si>
  <si>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</si>
  <si>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</si>
  <si>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</si>
  <si>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</si>
  <si>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</si>
  <si>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</si>
  <si>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</si>
  <si>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</si>
  <si>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</si>
  <si>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</si>
  <si>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</si>
  <si>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</si>
  <si>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</si>
  <si>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</si>
  <si>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</si>
  <si>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</si>
  <si>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</si>
  <si>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</si>
  <si>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</si>
  <si>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</si>
  <si>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</si>
  <si>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</si>
  <si>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</si>
  <si>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</si>
  <si>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</si>
  <si>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</si>
  <si>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</si>
  <si>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</si>
  <si>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</si>
  <si>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</si>
  <si>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</si>
  <si>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</si>
  <si>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</si>
  <si>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</si>
  <si>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</si>
  <si>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</si>
  <si>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</si>
  <si>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</si>
  <si>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</si>
  <si>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</si>
  <si>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</si>
  <si>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</si>
  <si>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</si>
  <si>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</si>
  <si>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</si>
  <si>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</si>
  <si>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</si>
  <si>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</si>
  <si>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</si>
  <si>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</si>
  <si>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</si>
  <si>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</si>
  <si>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</si>
  <si>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</si>
  <si>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</si>
  <si>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</si>
  <si>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</si>
  <si>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</si>
  <si>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</si>
  <si>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</si>
  <si>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</si>
  <si>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</si>
  <si>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</si>
  <si>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</si>
  <si>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</si>
  <si>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</si>
  <si>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</si>
  <si>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</si>
  <si>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</si>
  <si>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</si>
  <si>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</si>
  <si>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</si>
  <si>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</si>
  <si>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</si>
  <si>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</si>
  <si>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</si>
  <si>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</si>
  <si>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</si>
  <si>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</si>
  <si>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</si>
  <si>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</si>
  <si>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</si>
  <si>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</si>
  <si>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</si>
  <si>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</si>
  <si>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</si>
  <si>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</si>
  <si>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</si>
  <si>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</si>
  <si>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</si>
  <si>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</si>
  <si>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</si>
  <si>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</si>
  <si>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</si>
  <si>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</si>
  <si>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</si>
  <si>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</si>
  <si>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</si>
  <si>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</si>
  <si>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</si>
  <si>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</si>
  <si>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</si>
  <si>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</si>
  <si>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</si>
  <si>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</si>
  <si>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</si>
  <si>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</si>
  <si>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</si>
  <si>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</si>
  <si>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</si>
  <si>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</si>
  <si>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</si>
  <si>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</si>
  <si>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</si>
  <si>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</si>
  <si>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</si>
  <si>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</si>
  <si>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</si>
  <si>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</si>
  <si>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</si>
  <si>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</si>
  <si>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</si>
  <si>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</si>
  <si>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</si>
  <si>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</si>
  <si>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</si>
  <si>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</si>
  <si>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</si>
  <si>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</si>
  <si>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</si>
  <si>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</si>
  <si>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</si>
  <si>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</si>
  <si>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</si>
  <si>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</si>
  <si>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</si>
  <si>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</si>
  <si>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</si>
  <si>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</si>
  <si>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</si>
  <si>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</si>
  <si>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</si>
  <si>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</si>
  <si>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</si>
  <si>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</si>
  <si>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</si>
  <si>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</si>
  <si>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</si>
  <si>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</si>
  <si>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</si>
  <si>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</si>
  <si>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</si>
  <si>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</si>
  <si>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</si>
  <si>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</si>
  <si>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</si>
  <si>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</si>
  <si>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</si>
  <si>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</si>
  <si>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</si>
  <si>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</si>
  <si>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</si>
  <si>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</si>
  <si>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</si>
  <si>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</si>
  <si>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</si>
  <si>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</si>
  <si>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</si>
  <si>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</si>
  <si>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</si>
  <si>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</si>
  <si>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</si>
  <si>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</si>
  <si>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</si>
  <si>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</si>
  <si>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</si>
  <si>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</si>
  <si>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</si>
  <si>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</si>
  <si>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</si>
  <si>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</si>
  <si>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</si>
  <si>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</si>
  <si>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</si>
  <si>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</si>
  <si>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</si>
  <si>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</si>
  <si>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</si>
  <si>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</si>
  <si>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</si>
  <si>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</si>
  <si>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</si>
  <si>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</si>
  <si>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</si>
  <si>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</si>
  <si>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</si>
  <si>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</si>
  <si>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</si>
  <si>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</si>
  <si>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</si>
  <si>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</si>
  <si>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</si>
  <si>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</si>
  <si>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</si>
  <si>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</si>
  <si>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</si>
  <si>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</si>
  <si>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</si>
  <si>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</si>
  <si>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</si>
  <si>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</si>
  <si>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</si>
  <si>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</si>
  <si>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</si>
  <si>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</si>
  <si>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</si>
  <si>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</si>
  <si>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</si>
  <si>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</si>
  <si>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</si>
  <si>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</si>
  <si>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</si>
  <si>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</si>
  <si>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</si>
  <si>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</si>
  <si>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</si>
  <si>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</si>
  <si>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</si>
  <si>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</si>
  <si>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</si>
  <si>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</si>
  <si>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</si>
  <si>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</si>
  <si>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</si>
  <si>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</si>
  <si>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</si>
  <si>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</si>
  <si>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</si>
  <si>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</si>
  <si>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</si>
  <si>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</si>
  <si>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</si>
  <si>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</si>
  <si>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</si>
  <si>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</si>
  <si>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</si>
  <si>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</si>
  <si>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</si>
  <si>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</si>
  <si>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</si>
  <si>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</si>
  <si>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</si>
  <si>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</si>
  <si>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</si>
  <si>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</si>
  <si>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</si>
  <si>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</si>
  <si>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</si>
  <si>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</si>
  <si>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</si>
  <si>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</si>
  <si>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</si>
  <si>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</si>
  <si>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</si>
  <si>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</si>
  <si>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</si>
  <si>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</si>
  <si>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</si>
  <si>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</si>
  <si>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</si>
  <si>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</si>
  <si>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</si>
  <si>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</si>
  <si>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</si>
  <si>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</si>
  <si>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</si>
  <si>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</si>
  <si>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</si>
  <si>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</si>
  <si>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</si>
  <si>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</si>
  <si>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</si>
  <si>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</si>
  <si>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</si>
  <si>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</si>
  <si>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</si>
  <si>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</si>
  <si>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</si>
  <si>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</si>
  <si>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</si>
  <si>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</si>
  <si>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</si>
  <si>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</si>
  <si>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</si>
  <si>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</si>
  <si>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</si>
  <si>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</si>
  <si>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</si>
  <si>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</si>
  <si>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</si>
  <si>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</si>
  <si>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</si>
  <si>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</si>
  <si>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</si>
  <si>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</si>
  <si>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</si>
  <si>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</si>
  <si>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</si>
  <si>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</si>
  <si>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</si>
  <si>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</si>
  <si>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</si>
  <si>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</si>
  <si>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</si>
  <si>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</si>
  <si>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</si>
  <si>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</si>
  <si>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</si>
  <si>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</si>
  <si>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</si>
  <si>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</si>
  <si>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</si>
  <si>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</si>
  <si>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</si>
  <si>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</si>
  <si>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</si>
  <si>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</si>
  <si>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</si>
  <si>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</si>
  <si>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</si>
  <si>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</si>
  <si>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</si>
  <si>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</si>
  <si>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</si>
  <si>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</si>
  <si>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</si>
  <si>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</si>
  <si>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</si>
  <si>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</si>
  <si>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</si>
  <si>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</si>
  <si>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</si>
  <si>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</si>
  <si>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</si>
  <si>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</si>
  <si>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</si>
  <si>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</si>
  <si>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</si>
  <si>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</si>
  <si>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</si>
  <si>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</si>
  <si>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</si>
  <si>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</si>
  <si>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</si>
  <si>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</si>
  <si>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</si>
  <si>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</si>
  <si>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</si>
  <si>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</si>
  <si>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</si>
  <si>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</si>
  <si>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</si>
  <si>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</si>
  <si>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</si>
  <si>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</si>
  <si>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</si>
  <si>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</si>
  <si>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</si>
  <si>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</si>
  <si>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</si>
  <si>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</si>
  <si>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</si>
  <si>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</si>
  <si>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</si>
  <si>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</si>
  <si>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</si>
  <si>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</si>
  <si>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</si>
  <si>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</si>
  <si>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</si>
  <si>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</si>
  <si>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</si>
  <si>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</si>
  <si>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</si>
  <si>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</si>
  <si>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</si>
  <si>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</si>
  <si>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</si>
  <si>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</si>
  <si>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</si>
  <si>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</si>
  <si>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</si>
  <si>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</si>
  <si>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</si>
  <si>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</si>
  <si>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</si>
  <si>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</si>
  <si>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</si>
  <si>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</si>
  <si>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</si>
  <si>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</si>
  <si>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</si>
  <si>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</si>
  <si>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</si>
  <si>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</si>
  <si>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</si>
  <si>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</si>
  <si>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</si>
  <si>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</si>
  <si>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</si>
  <si>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</si>
  <si>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</si>
  <si>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</si>
  <si>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</si>
  <si>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</si>
  <si>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</si>
  <si>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</si>
  <si>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</si>
  <si>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</si>
  <si>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</si>
  <si>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</si>
  <si>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</si>
  <si>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</si>
  <si>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</si>
  <si>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</si>
  <si>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</si>
  <si>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</si>
  <si>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</si>
  <si>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</si>
  <si>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</si>
  <si>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</si>
  <si>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</si>
  <si>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</si>
  <si>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</si>
  <si>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</si>
  <si>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</si>
  <si>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</si>
  <si>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</si>
  <si>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</si>
  <si>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</si>
  <si>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</si>
  <si>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</si>
  <si>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</si>
  <si>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</si>
  <si>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</si>
  <si>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</si>
  <si>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</si>
  <si>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</si>
  <si>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</si>
  <si>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</si>
  <si>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</si>
  <si>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</si>
  <si>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</si>
  <si>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</si>
  <si>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</si>
  <si>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</si>
  <si>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</si>
  <si>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</si>
  <si>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</si>
  <si>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</si>
  <si>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</si>
  <si>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</si>
  <si>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</si>
  <si>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</si>
  <si>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</si>
  <si>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</si>
  <si>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</si>
  <si>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</si>
  <si>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</si>
  <si>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</si>
  <si>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</si>
  <si>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</si>
  <si>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</si>
  <si>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</si>
  <si>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</si>
  <si>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</si>
  <si>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</si>
  <si>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</si>
  <si>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</si>
  <si>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</si>
  <si>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</si>
  <si>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</si>
  <si>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</si>
  <si>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</si>
  <si>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</si>
  <si>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</si>
  <si>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</si>
  <si>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</si>
  <si>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</si>
  <si>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</si>
  <si>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</si>
  <si>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</si>
  <si>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</si>
  <si>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</si>
  <si>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</si>
  <si>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</si>
  <si>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</si>
  <si>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</si>
  <si>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</si>
  <si>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</si>
  <si>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</si>
  <si>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</si>
  <si>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</si>
  <si>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</si>
  <si>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</si>
  <si>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</si>
  <si>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</si>
  <si>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</si>
  <si>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</si>
  <si>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</si>
  <si>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</si>
  <si>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</si>
  <si>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</si>
  <si>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</si>
  <si>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</si>
  <si>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</si>
  <si>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</si>
  <si>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</si>
  <si>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</si>
  <si>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</si>
  <si>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</si>
  <si>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</si>
  <si>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</si>
  <si>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</si>
  <si>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</si>
  <si>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</si>
  <si>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</si>
  <si>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</si>
  <si>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</si>
  <si>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</si>
  <si>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</si>
  <si>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</si>
  <si>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</si>
  <si>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</si>
  <si>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</si>
  <si>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</si>
  <si>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</si>
  <si>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</si>
  <si>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</si>
  <si>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</si>
  <si>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</si>
  <si>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</si>
  <si>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</si>
  <si>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</si>
  <si>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</si>
  <si>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</si>
  <si>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</si>
  <si>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</si>
  <si>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</si>
  <si>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</si>
  <si>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</si>
  <si>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</si>
  <si>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</si>
  <si>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</si>
  <si>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</si>
  <si>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</si>
  <si>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</si>
  <si>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</si>
  <si>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</si>
  <si>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</si>
  <si>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</si>
  <si>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</si>
  <si>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</si>
  <si>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</si>
  <si>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</si>
  <si>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</si>
  <si>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</si>
  <si>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</si>
  <si>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</si>
  <si>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</si>
  <si>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</si>
  <si>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</si>
  <si>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</si>
  <si>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</si>
  <si>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</si>
  <si>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</si>
  <si>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</si>
  <si>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</si>
  <si>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</si>
  <si>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</si>
  <si>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</si>
  <si>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</si>
  <si>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</si>
  <si>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</si>
  <si>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</si>
  <si>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</si>
  <si>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</si>
  <si>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</si>
  <si>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</si>
  <si>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</si>
  <si>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</si>
  <si>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</si>
  <si>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</si>
  <si>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</si>
  <si>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</si>
  <si>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</si>
  <si>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</si>
  <si>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</si>
  <si>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</si>
  <si>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</si>
  <si>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</si>
  <si>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</si>
  <si>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</si>
  <si>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</si>
  <si>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</si>
  <si>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</si>
  <si>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</si>
  <si>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</si>
  <si>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</si>
  <si>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</si>
  <si>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</si>
  <si>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</si>
  <si>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</si>
  <si>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</si>
  <si>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</si>
  <si>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</si>
  <si>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</si>
  <si>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</si>
  <si>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</si>
  <si>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</si>
  <si>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</si>
  <si>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</si>
  <si>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</si>
  <si>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</si>
  <si>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</si>
  <si>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</si>
  <si>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</si>
  <si>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</si>
  <si>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</si>
  <si>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</si>
  <si>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</si>
  <si>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</si>
  <si>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</si>
  <si>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</si>
  <si>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</si>
  <si>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</si>
  <si>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</si>
  <si>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</si>
  <si>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</si>
  <si>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</si>
  <si>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</si>
  <si>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</si>
  <si>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</si>
  <si>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</si>
  <si>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</si>
  <si>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</si>
  <si>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</si>
  <si>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</si>
  <si>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</si>
  <si>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</si>
  <si>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</si>
  <si>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</si>
  <si>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</si>
  <si>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</si>
  <si>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</si>
  <si>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</si>
  <si>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</si>
  <si>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</si>
  <si>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</si>
  <si>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</si>
  <si>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</si>
  <si>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</si>
  <si>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</si>
  <si>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</si>
  <si>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</si>
  <si>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</si>
  <si>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</si>
  <si>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</si>
  <si>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</si>
  <si>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</si>
  <si>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</si>
  <si>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</si>
  <si>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</si>
  <si>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</si>
  <si>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</si>
  <si>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</si>
  <si>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</si>
  <si>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</si>
  <si>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</si>
  <si>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</si>
  <si>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</si>
  <si>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</si>
  <si>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</si>
  <si>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</si>
  <si>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</si>
  <si>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</si>
  <si>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</si>
  <si>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</si>
  <si>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</si>
  <si>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</si>
  <si>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</si>
  <si>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</si>
  <si>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</si>
  <si>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</si>
  <si>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</si>
  <si>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</si>
  <si>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</si>
  <si>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</si>
  <si>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</si>
  <si>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</si>
  <si>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</si>
  <si>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</si>
  <si>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</si>
  <si>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</si>
  <si>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</si>
  <si>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</si>
  <si>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</si>
  <si>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</si>
  <si>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</si>
  <si>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</si>
  <si>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</si>
  <si>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</si>
  <si>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</si>
  <si>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</si>
  <si>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</si>
  <si>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</si>
  <si>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</si>
  <si>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</si>
  <si>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</si>
  <si>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</si>
  <si>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</si>
  <si>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</si>
  <si>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</si>
  <si>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</si>
  <si>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</si>
  <si>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</si>
  <si>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</si>
  <si>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</si>
  <si>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</si>
  <si>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</si>
  <si>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</si>
  <si>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</si>
  <si>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</si>
  <si>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</si>
  <si>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</si>
  <si>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</si>
  <si>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</si>
  <si>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</si>
  <si>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</si>
  <si>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</si>
  <si>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</si>
  <si>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</si>
  <si>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</si>
  <si>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</si>
  <si>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</si>
  <si>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</si>
  <si>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</si>
  <si>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</si>
  <si>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</si>
  <si>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</si>
  <si>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</si>
  <si>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</si>
  <si>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</si>
  <si>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</si>
  <si>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</si>
  <si>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</si>
  <si>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</si>
  <si>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</si>
  <si>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</si>
  <si>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</si>
  <si>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</si>
  <si>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</si>
  <si>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</si>
  <si>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</si>
  <si>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</si>
  <si>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</si>
  <si>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</si>
  <si>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</si>
  <si>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</si>
  <si>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</si>
  <si>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</si>
  <si>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</si>
  <si>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</si>
  <si>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</si>
  <si>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</si>
  <si>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</si>
  <si>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</si>
  <si>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</si>
  <si>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</si>
  <si>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</si>
  <si>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</si>
  <si>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</si>
  <si>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</si>
  <si>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</si>
  <si>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</si>
  <si>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</si>
  <si>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</si>
  <si>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</si>
  <si>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</si>
  <si>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</si>
  <si>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</si>
  <si>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</si>
  <si>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</si>
  <si>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</si>
  <si>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</si>
  <si>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</si>
  <si>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</si>
  <si>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</si>
  <si>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</si>
  <si>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</si>
  <si>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</si>
  <si>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</si>
  <si>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</si>
  <si>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</si>
  <si>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</si>
  <si>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</si>
  <si>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</si>
  <si>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</si>
  <si>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</si>
  <si>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</si>
  <si>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</si>
  <si>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</si>
  <si>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</si>
  <si>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</si>
  <si>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</si>
  <si>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</si>
  <si>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</si>
  <si>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</si>
  <si>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</si>
  <si>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</si>
  <si>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</si>
  <si>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</si>
  <si>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</si>
  <si>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</si>
  <si>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</si>
  <si>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</si>
  <si>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</si>
  <si>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</si>
  <si>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</si>
  <si>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</si>
  <si>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</si>
  <si>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</si>
  <si>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</si>
  <si>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</si>
  <si>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</si>
  <si>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</si>
  <si>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</si>
  <si>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</si>
  <si>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</si>
  <si>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</si>
  <si>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</si>
  <si>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</si>
  <si>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</si>
  <si>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</si>
  <si>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</si>
  <si>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</si>
  <si>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</si>
  <si>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</si>
  <si>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</si>
  <si>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</si>
  <si>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</si>
  <si>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</si>
  <si>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</si>
  <si>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</si>
  <si>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</si>
  <si>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</si>
  <si>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</si>
  <si>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</si>
  <si>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</si>
  <si>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</si>
  <si>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</si>
  <si>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</si>
  <si>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</si>
  <si>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</si>
  <si>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</si>
  <si>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</si>
  <si>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</si>
  <si>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</si>
  <si>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</si>
  <si>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</si>
  <si>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</si>
  <si>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</si>
  <si>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</si>
  <si>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</si>
  <si>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</si>
  <si>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</si>
  <si>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</si>
  <si>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</si>
  <si>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</si>
  <si>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</si>
  <si>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</si>
  <si>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</si>
  <si>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</si>
  <si>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</si>
  <si>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</si>
  <si>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</si>
  <si>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</si>
  <si>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</si>
  <si>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</si>
  <si>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</si>
  <si>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</si>
  <si>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</si>
  <si>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</si>
  <si>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</si>
  <si>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</si>
  <si>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</si>
  <si>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</si>
  <si>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</si>
  <si>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</si>
  <si>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</si>
  <si>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</si>
  <si>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</si>
  <si>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</si>
  <si>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</si>
  <si>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</si>
  <si>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</si>
  <si>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</si>
  <si>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</si>
  <si>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</si>
  <si>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</si>
  <si>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</si>
  <si>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</si>
  <si>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</si>
  <si>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</si>
  <si>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</si>
  <si>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</si>
  <si>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</si>
  <si>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</si>
  <si>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</si>
  <si>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</si>
  <si>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</si>
  <si>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</si>
  <si>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</si>
  <si>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</si>
  <si>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</si>
  <si>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</si>
  <si>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</si>
  <si>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</si>
  <si>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</si>
  <si>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</si>
  <si>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</si>
  <si>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</si>
  <si>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</si>
  <si>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</si>
  <si>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</si>
  <si>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</si>
  <si>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</si>
  <si>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</si>
  <si>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</si>
  <si>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</si>
  <si>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</si>
  <si>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</si>
  <si>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</si>
  <si>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</si>
  <si>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</si>
  <si>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</si>
  <si>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</si>
  <si>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</si>
  <si>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</si>
  <si>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</si>
  <si>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</si>
  <si>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</si>
  <si>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</si>
  <si>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</si>
  <si>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</si>
  <si>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</si>
  <si>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</si>
  <si>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</si>
  <si>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</si>
  <si>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</si>
  <si>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</si>
  <si>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</si>
  <si>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</si>
  <si>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</si>
  <si>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</si>
  <si>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</si>
  <si>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</si>
  <si>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</si>
  <si>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</si>
  <si>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</si>
  <si>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</si>
  <si>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</si>
  <si>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</si>
  <si>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</si>
  <si>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</si>
  <si>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</si>
  <si>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</si>
  <si>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</si>
  <si>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</si>
  <si>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</si>
  <si>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</si>
  <si>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</si>
  <si>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</si>
  <si>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</si>
  <si>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</si>
  <si>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</si>
  <si>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</si>
  <si>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</si>
  <si>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</si>
  <si>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</si>
  <si>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</si>
  <si>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</si>
  <si>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</si>
  <si>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</si>
  <si>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</si>
  <si>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</si>
  <si>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</si>
  <si>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</si>
  <si>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</si>
  <si>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</si>
  <si>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</si>
  <si>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</si>
  <si>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</si>
  <si>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</si>
  <si>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</si>
  <si>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</si>
  <si>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</si>
  <si>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</si>
  <si>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</si>
  <si>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</si>
  <si>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</si>
  <si>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</si>
  <si>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</si>
  <si>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</si>
  <si>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</si>
  <si>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</si>
  <si>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</si>
  <si>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</si>
  <si>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</si>
  <si>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</si>
  <si>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</si>
  <si>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</si>
  <si>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</si>
  <si>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</si>
  <si>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</si>
  <si>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</si>
  <si>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</si>
  <si>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</si>
  <si>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</si>
  <si>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</si>
  <si>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</si>
  <si>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</si>
  <si>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</si>
  <si>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</si>
  <si>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</si>
  <si>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</si>
  <si>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</si>
  <si>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</si>
  <si>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</si>
  <si>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</si>
  <si>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</si>
  <si>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</si>
  <si>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</si>
  <si>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</si>
  <si>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</si>
  <si>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</si>
  <si>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</si>
  <si>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</si>
  <si>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</si>
  <si>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</si>
  <si>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</si>
  <si>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</si>
  <si>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</si>
  <si>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</si>
  <si>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</si>
  <si>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</si>
  <si>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</si>
  <si>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</si>
  <si>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</si>
  <si>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</si>
  <si>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</si>
  <si>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</si>
  <si>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</si>
  <si>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</si>
  <si>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</si>
  <si>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</si>
  <si>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</si>
  <si>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</si>
  <si>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</si>
  <si>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</si>
  <si>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</si>
  <si>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</si>
  <si>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</si>
  <si>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</si>
  <si>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</si>
  <si>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</si>
  <si>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</si>
  <si>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</si>
  <si>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</si>
  <si>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</si>
  <si>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</si>
  <si>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</si>
  <si>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</si>
  <si>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</si>
  <si>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</si>
  <si>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</si>
  <si>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</si>
  <si>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</si>
  <si>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</si>
  <si>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</si>
  <si>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</si>
  <si>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</si>
  <si>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</si>
  <si>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</si>
  <si>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</si>
  <si>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</si>
  <si>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</si>
  <si>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</si>
  <si>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</si>
  <si>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</si>
  <si>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</si>
  <si>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</si>
  <si>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</si>
  <si>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</si>
  <si>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</si>
  <si>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</si>
  <si>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</si>
  <si>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</si>
  <si>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</si>
  <si>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</si>
  <si>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</si>
  <si>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</si>
  <si>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</si>
  <si>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</si>
  <si>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</si>
  <si>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</si>
  <si>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</si>
  <si>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</si>
  <si>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</si>
  <si>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</si>
  <si>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</si>
  <si>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</si>
  <si>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</si>
  <si>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</si>
  <si>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</si>
  <si>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</si>
  <si>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</si>
  <si>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</si>
  <si>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</si>
  <si>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</si>
  <si>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</si>
  <si>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</si>
  <si>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</si>
  <si>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</si>
  <si>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</si>
  <si>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</si>
  <si>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</si>
  <si>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</si>
  <si>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</si>
  <si>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</si>
  <si>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</si>
  <si>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</si>
  <si>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</si>
  <si>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</si>
  <si>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</si>
  <si>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</si>
  <si>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</si>
  <si>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</si>
  <si>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</si>
  <si>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</si>
  <si>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</si>
  <si>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</si>
  <si>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</si>
  <si>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</si>
  <si>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</si>
  <si>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</si>
  <si>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</si>
  <si>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</si>
  <si>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</si>
  <si>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</si>
  <si>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</si>
  <si>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</si>
  <si>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</si>
  <si>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</si>
  <si>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</si>
  <si>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</si>
  <si>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</si>
  <si>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</si>
  <si>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</si>
  <si>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</si>
  <si>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</si>
  <si>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</si>
  <si>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</si>
  <si>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</si>
  <si>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</si>
  <si>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</si>
  <si>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</si>
  <si>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</si>
  <si>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</si>
  <si>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</si>
  <si>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</si>
  <si>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</si>
  <si>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</si>
  <si>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</si>
  <si>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</si>
  <si>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</si>
  <si>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</si>
  <si>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</si>
  <si>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</si>
  <si>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</si>
  <si>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</si>
  <si>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</si>
  <si>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</si>
  <si>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</si>
  <si>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</si>
  <si>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</si>
  <si>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</si>
  <si>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</si>
  <si>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</si>
  <si>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</si>
  <si>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</si>
  <si>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</si>
  <si>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</si>
  <si>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</si>
  <si>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</si>
  <si>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</si>
  <si>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</si>
  <si>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</si>
  <si>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</si>
  <si>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</si>
  <si>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</si>
  <si>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</si>
  <si>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</si>
  <si>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</si>
  <si>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</si>
  <si>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</si>
  <si>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</si>
  <si>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</si>
  <si>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</si>
  <si>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</si>
  <si>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</si>
  <si>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</si>
  <si>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</si>
  <si>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</si>
  <si>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</si>
  <si>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</si>
  <si>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</si>
  <si>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</si>
  <si>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</si>
  <si>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</si>
  <si>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</si>
  <si>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</si>
  <si>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</si>
  <si>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</si>
  <si>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</si>
  <si>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</si>
  <si>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</si>
  <si>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</si>
  <si>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</si>
  <si>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</si>
  <si>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</si>
  <si>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</si>
  <si>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</si>
  <si>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</si>
  <si>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</si>
  <si>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</si>
  <si>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</si>
  <si>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</si>
  <si>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</si>
  <si>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</si>
  <si>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</si>
  <si>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</si>
  <si>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</si>
  <si>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</si>
  <si>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</si>
  <si>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</si>
  <si>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</si>
  <si>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</si>
  <si>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</si>
  <si>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</si>
  <si>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</si>
  <si>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</si>
  <si>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</si>
  <si>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</si>
  <si>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</si>
  <si>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</si>
  <si>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</si>
  <si>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</si>
  <si>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</si>
  <si>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</si>
  <si>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</si>
  <si>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</si>
  <si>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</si>
  <si>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</si>
  <si>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</si>
  <si>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</si>
  <si>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</si>
  <si>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</si>
  <si>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</si>
  <si>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</si>
  <si>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</si>
  <si>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</si>
  <si>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</si>
  <si>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</si>
  <si>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</si>
  <si>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</si>
  <si>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</si>
  <si>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</si>
  <si>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</si>
  <si>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</si>
  <si>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</si>
  <si>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</si>
  <si>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</si>
  <si>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</si>
  <si>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</si>
  <si>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</si>
  <si>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</si>
  <si>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</si>
  <si>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</si>
  <si>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</si>
  <si>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</si>
  <si>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</si>
  <si>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</si>
  <si>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</si>
  <si>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</si>
  <si>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</si>
  <si>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</si>
  <si>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</si>
  <si>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</si>
  <si>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</si>
  <si>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</si>
  <si>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</si>
  <si>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</si>
  <si>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</si>
  <si>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</si>
  <si>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</si>
  <si>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</si>
  <si>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</si>
  <si>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H. Rozčlenění celkového nároku na slevy na dani (§ 35 odst. 1 a § 35a nebo a § 35b zákona), který lze uplatnit na ř. 300</t>
    </r>
    <r>
      <rPr>
        <vertAlign val="superscript"/>
        <sz val="9"/>
        <rFont val="Arial CE"/>
        <family val="2"/>
        <charset val="-1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</si>
  <si>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</si>
  <si>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</si>
  <si>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</si>
  <si>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</si>
  <si>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</si>
  <si>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</si>
  <si>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</si>
  <si>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</si>
  <si>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</si>
  <si>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</si>
  <si>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</si>
  <si>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</si>
  <si>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</si>
  <si>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</si>
  <si>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</si>
  <si>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</si>
  <si>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</si>
  <si>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</si>
  <si>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</si>
  <si>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</si>
  <si>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</si>
  <si>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</si>
  <si>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</si>
  <si>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</si>
  <si>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</si>
  <si>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</si>
  <si>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DP8</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</si>
  <si>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</si>
  <si>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</si>
  <si>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</si>
  <si>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</si>
  <si>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</si>
  <si>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</si>
  <si>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</si>
  <si>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</si>
  <si>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</si>
  <si>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</si>
  <si>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</si>
  <si>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</si>
  <si>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</si>
  <si>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</si>
  <si>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</si>
  <si>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</si>
  <si>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</si>
  <si>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</si>
  <si>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</si>
  <si>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</si>
  <si>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</si>
  <si>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</si>
  <si>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</si>
  <si>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</si>
  <si>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</si>
  <si>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</si>
  <si>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</si>
  <si>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</si>
  <si>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</si>
  <si>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</si>
  <si>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</si>
  <si>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</si>
  <si>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</si>
  <si>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</si>
  <si>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</si>
  <si>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</si>
  <si>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</si>
  <si>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</si>
  <si>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</si>
  <si>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</si>
  <si>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</si>
  <si>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</si>
  <si>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</si>
  <si>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</si>
  <si>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</si>
  <si>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</si>
  <si>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</si>
  <si>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</si>
  <si>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</si>
  <si>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</si>
  <si>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</si>
  <si>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</si>
  <si>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</si>
  <si>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</si>
  <si>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</si>
  <si>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</si>
  <si>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</si>
  <si>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</si>
  <si>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</si>
  <si>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</si>
  <si>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</si>
  <si>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</si>
  <si>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</si>
  <si>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</si>
  <si>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</si>
  <si>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</si>
  <si>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</si>
  <si>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</si>
  <si>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</si>
  <si>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</si>
  <si>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</si>
  <si>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</si>
  <si>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</si>
  <si>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</si>
  <si>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</si>
  <si>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</si>
  <si>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</si>
  <si>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</si>
  <si>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</si>
  <si>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</si>
  <si>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</si>
  <si>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</si>
  <si>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</si>
  <si>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</si>
  <si>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</si>
  <si>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</si>
  <si>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</si>
  <si>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</si>
  <si>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</si>
  <si>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</si>
  <si>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</si>
  <si>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</si>
  <si>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</si>
  <si>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</si>
  <si>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</si>
  <si>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</si>
  <si>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</si>
  <si>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</si>
  <si>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</si>
  <si>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</si>
  <si>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</si>
  <si>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</si>
  <si>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</si>
  <si>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</si>
  <si>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</si>
  <si>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</si>
  <si>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</si>
  <si>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</si>
  <si>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</si>
  <si>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</si>
  <si>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</si>
  <si>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</si>
  <si>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</si>
  <si>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</si>
  <si>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</si>
  <si>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</si>
  <si>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</si>
  <si>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</si>
  <si>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</si>
  <si>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</si>
  <si>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</si>
  <si>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</si>
  <si>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</si>
  <si>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</si>
  <si>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</si>
  <si>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</si>
  <si>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</si>
  <si>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</si>
  <si>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</si>
  <si>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</si>
  <si>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</si>
  <si>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</si>
  <si>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</si>
  <si>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</si>
  <si>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</si>
  <si>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</si>
  <si>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</si>
  <si>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</si>
  <si>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</si>
  <si>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</si>
  <si>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</si>
  <si>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</si>
  <si>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</si>
  <si>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</si>
  <si>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</si>
  <si>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</si>
  <si>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</si>
  <si>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</si>
  <si>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</si>
  <si>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</si>
  <si>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</si>
  <si>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</si>
  <si>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</si>
  <si>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</si>
  <si>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</si>
  <si>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</si>
  <si>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</si>
  <si>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</si>
  <si>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</si>
  <si>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</si>
  <si>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</si>
  <si>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</si>
  <si>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</si>
  <si>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</si>
  <si>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</si>
  <si>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</si>
  <si>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</si>
  <si>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</si>
  <si>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</si>
  <si>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</si>
  <si>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</si>
  <si>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</si>
  <si>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</si>
  <si>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</si>
  <si>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</si>
  <si>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</si>
  <si>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</si>
  <si>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</si>
  <si>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</si>
  <si>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</si>
  <si>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</si>
  <si>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</si>
  <si>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</si>
  <si>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</si>
  <si>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</si>
  <si>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</si>
  <si>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</si>
  <si>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</si>
  <si>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</si>
  <si>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</si>
  <si>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</si>
  <si>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</si>
  <si>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</si>
  <si>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</si>
  <si>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</si>
  <si>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</si>
  <si>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</si>
  <si>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</si>
  <si>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</si>
  <si>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</si>
  <si>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</si>
  <si>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</si>
  <si>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</si>
  <si>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</si>
  <si>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</si>
  <si>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</si>
  <si>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</si>
  <si>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</si>
  <si>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</si>
  <si>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</si>
  <si>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</si>
  <si>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</si>
  <si>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</si>
  <si>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</si>
  <si>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</si>
  <si>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</si>
  <si>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</si>
  <si>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</si>
  <si>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</si>
  <si>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</si>
  <si>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</si>
  <si>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</si>
  <si>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</si>
  <si>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</si>
  <si>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</si>
  <si>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</si>
  <si>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</si>
  <si>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</si>
  <si>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</si>
  <si>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</si>
  <si>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</si>
  <si>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</si>
  <si>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</si>
  <si>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</si>
  <si>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</si>
  <si>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</si>
  <si>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</si>
  <si>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</si>
  <si>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</si>
  <si>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</si>
  <si>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</si>
  <si>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</si>
  <si>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</si>
  <si>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</si>
  <si>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</si>
  <si>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</si>
  <si>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</si>
  <si>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</si>
  <si>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</si>
  <si>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</si>
  <si>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</si>
  <si>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</si>
  <si>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</si>
  <si>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</si>
  <si>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</si>
  <si>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</si>
  <si>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</si>
  <si>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</si>
  <si>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</si>
  <si>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</si>
  <si>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</si>
  <si>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</si>
  <si>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</si>
  <si>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</si>
  <si>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</si>
  <si>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</si>
  <si>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</si>
  <si>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</si>
  <si>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</si>
  <si>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</si>
  <si>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</si>
  <si>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</si>
  <si>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</si>
  <si>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</si>
  <si>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</si>
  <si>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</si>
  <si>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</si>
  <si>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</si>
  <si>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</si>
  <si>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</si>
  <si>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</si>
  <si>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</si>
  <si>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</si>
  <si>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</si>
  <si>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</si>
  <si>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</si>
  <si>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</si>
  <si>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</si>
  <si>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</si>
  <si>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</si>
  <si>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</si>
  <si>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</si>
  <si>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</si>
  <si>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</si>
  <si>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</si>
  <si>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</si>
  <si>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</si>
  <si>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</si>
  <si>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</si>
  <si>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</si>
  <si>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</si>
  <si>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</si>
  <si>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</si>
  <si>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</si>
  <si>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</si>
  <si>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</si>
  <si>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</si>
  <si>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</si>
  <si>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</si>
  <si>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</si>
  <si>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</si>
  <si>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</si>
  <si>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</si>
  <si>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</si>
  <si>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</si>
  <si>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</si>
  <si>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</si>
  <si>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</si>
  <si>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</si>
  <si>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</si>
  <si>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</si>
  <si>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</si>
  <si>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</si>
  <si>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</si>
  <si>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</si>
  <si>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</si>
  <si>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</si>
  <si>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</si>
  <si>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</si>
  <si>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</si>
  <si>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</si>
  <si>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</si>
  <si>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</si>
  <si>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</si>
  <si>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</si>
  <si>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</si>
  <si>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</si>
  <si>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</si>
  <si>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</si>
  <si>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</si>
  <si>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</si>
  <si>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</si>
  <si>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</si>
  <si>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</si>
  <si>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</si>
  <si>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</si>
  <si>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</si>
  <si>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</si>
  <si>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</si>
  <si>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</si>
  <si>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</si>
  <si>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</si>
  <si>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</si>
  <si>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</si>
  <si>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</si>
  <si>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</si>
  <si>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</si>
  <si>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</si>
  <si>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</si>
  <si>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</si>
  <si>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</si>
  <si>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</si>
  <si>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</si>
  <si>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</si>
  <si>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</si>
  <si>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</si>
  <si>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</si>
  <si>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</si>
  <si>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</si>
  <si>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</si>
  <si>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</si>
  <si>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</si>
  <si>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</si>
  <si>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</si>
  <si>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</si>
  <si>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</si>
  <si>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</si>
  <si>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</si>
  <si>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</si>
  <si>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</si>
  <si>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</si>
  <si>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</si>
  <si>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</si>
  <si>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</si>
  <si>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</si>
  <si>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</si>
  <si>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</si>
  <si>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</si>
  <si>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</si>
  <si>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</si>
  <si>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</si>
  <si>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</si>
  <si>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</si>
  <si>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</si>
  <si>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</si>
  <si>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</si>
  <si>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</si>
  <si>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</si>
  <si>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</si>
  <si>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</si>
  <si>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</si>
  <si>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</si>
  <si>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</si>
  <si>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</si>
  <si>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</si>
  <si>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</si>
  <si>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</si>
  <si>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</si>
  <si>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</si>
  <si>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</si>
  <si>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</si>
  <si>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</si>
  <si>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</si>
  <si>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</si>
  <si>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</si>
  <si>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</si>
  <si>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</si>
  <si>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</si>
  <si>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</si>
  <si>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</si>
  <si>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</si>
  <si>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</si>
  <si>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</si>
  <si>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</si>
  <si>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</si>
  <si>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</si>
  <si>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</si>
  <si>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</si>
  <si>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</si>
  <si>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</si>
  <si>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</si>
  <si>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</si>
  <si>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</si>
  <si>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</si>
  <si>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</si>
  <si>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</si>
  <si>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</si>
  <si>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</si>
  <si>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</si>
  <si>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</si>
  <si>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</si>
  <si>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</si>
  <si>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</si>
  <si>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</si>
  <si>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</si>
  <si>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</si>
  <si>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</si>
  <si>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</si>
  <si>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</si>
  <si>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</si>
  <si>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</si>
  <si>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</si>
  <si>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</si>
  <si>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</si>
  <si>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</si>
  <si>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</si>
  <si>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</si>
  <si>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</si>
  <si>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</si>
  <si>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</si>
  <si>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</si>
  <si>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</si>
  <si>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</si>
  <si>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</si>
  <si>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</si>
  <si>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</si>
  <si>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</si>
  <si>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</si>
  <si>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</si>
  <si>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</si>
  <si>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</si>
  <si>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</si>
  <si>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</si>
  <si>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</si>
  <si>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</si>
  <si>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</si>
  <si>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</si>
  <si>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</si>
  <si>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</si>
  <si>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</si>
  <si>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</si>
  <si>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</si>
  <si>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</si>
  <si>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</si>
  <si>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</si>
  <si>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</si>
  <si>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</si>
  <si>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</si>
  <si>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</si>
  <si>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</si>
  <si>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</si>
  <si>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</si>
  <si>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</si>
  <si>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</si>
  <si>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</si>
  <si>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</si>
  <si>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</si>
  <si>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</si>
  <si>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</si>
  <si>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</si>
  <si>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</si>
  <si>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</si>
  <si>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</si>
  <si>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</si>
  <si>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</si>
  <si>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</si>
  <si>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</si>
  <si>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</si>
  <si>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</si>
  <si>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</si>
  <si>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</si>
  <si>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</si>
  <si>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</si>
  <si>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</si>
  <si>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</si>
  <si>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</si>
  <si>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</si>
  <si>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</si>
  <si>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</si>
  <si>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</si>
  <si>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</si>
  <si>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</si>
  <si>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</si>
  <si>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</si>
  <si>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</si>
  <si>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</si>
  <si>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</si>
  <si>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</si>
  <si>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</si>
  <si>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</si>
  <si>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</si>
  <si>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</si>
  <si>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</si>
  <si>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</si>
  <si>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</si>
  <si>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</si>
  <si>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</si>
  <si>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</si>
  <si>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</si>
  <si>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</si>
  <si>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</si>
  <si>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</si>
  <si>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</si>
  <si>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</si>
  <si>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</si>
  <si>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</si>
  <si>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</si>
  <si>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</si>
  <si>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</si>
  <si>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</si>
  <si>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</si>
  <si>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</si>
  <si>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</si>
  <si>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</si>
  <si>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</si>
  <si>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</si>
  <si>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</si>
  <si>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</si>
  <si>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</si>
  <si>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</si>
  <si>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</si>
  <si>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</si>
  <si>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</si>
  <si>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</si>
  <si>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</si>
  <si>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</si>
  <si>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</si>
  <si>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</si>
  <si>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</si>
  <si>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</si>
  <si>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</si>
  <si>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</si>
  <si>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</si>
  <si>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</si>
  <si>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</si>
  <si>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</si>
  <si>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</si>
  <si>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</si>
  <si>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</si>
  <si>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</si>
  <si>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</si>
  <si>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</si>
  <si>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</si>
  <si>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</si>
  <si>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</si>
  <si>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</si>
  <si>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</si>
  <si>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</si>
  <si>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</si>
  <si>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</si>
  <si>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</si>
  <si>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</si>
  <si>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</si>
  <si>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</si>
  <si>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</si>
  <si>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</si>
  <si>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</si>
  <si>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</si>
  <si>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</si>
  <si>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</si>
  <si>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</si>
  <si>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</si>
  <si>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</si>
  <si>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</si>
  <si>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</si>
  <si>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</si>
  <si>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</si>
  <si>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</si>
  <si>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</si>
  <si>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</si>
  <si>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</si>
  <si>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</si>
  <si>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</si>
  <si>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</si>
  <si>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</si>
  <si>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</si>
  <si>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</si>
  <si>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</si>
  <si>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</si>
  <si>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</si>
  <si>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</si>
  <si>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</si>
  <si>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</si>
  <si>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</si>
  <si>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</si>
  <si>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</si>
  <si>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</si>
  <si>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</si>
  <si>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</si>
  <si>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</si>
  <si>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</si>
  <si>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</si>
  <si>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</si>
  <si>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</si>
  <si>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</si>
  <si>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</si>
  <si>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</si>
  <si>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</si>
  <si>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</si>
  <si>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</si>
  <si>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</si>
  <si>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</si>
  <si>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</si>
  <si>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</si>
  <si>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</si>
  <si>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</si>
  <si>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</si>
  <si>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</si>
  <si>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</si>
  <si>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</si>
  <si>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</si>
  <si>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</si>
  <si>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</si>
  <si>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</si>
  <si>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</si>
  <si>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</si>
  <si>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</si>
  <si>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</si>
  <si>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</si>
  <si>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</si>
  <si>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</si>
  <si>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</si>
  <si>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</si>
  <si>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</si>
  <si>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</si>
  <si>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</si>
  <si>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</si>
  <si>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</si>
  <si>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</si>
  <si>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</si>
  <si>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</si>
  <si>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</si>
  <si>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</si>
  <si>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</si>
  <si>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</si>
  <si>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</si>
  <si>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</si>
  <si>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</si>
  <si>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</si>
  <si>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</si>
  <si>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</si>
  <si>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</si>
  <si>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</si>
  <si>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</si>
  <si>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</si>
  <si>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</si>
  <si>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</si>
  <si>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</si>
  <si>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</si>
  <si>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</si>
  <si>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</si>
  <si>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</si>
  <si>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</si>
  <si>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</si>
  <si>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</si>
  <si>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</si>
  <si>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</si>
  <si>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</si>
  <si>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</si>
  <si>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</si>
  <si>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</si>
  <si>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</si>
  <si>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</si>
  <si>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</si>
  <si>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</si>
  <si>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</si>
  <si>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</si>
  <si>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</si>
  <si>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</si>
  <si>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</si>
  <si>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</si>
  <si>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</si>
  <si>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</si>
  <si>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</si>
  <si>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</si>
  <si>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</si>
  <si>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</si>
  <si>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</si>
  <si>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</si>
  <si>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</si>
  <si>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</si>
  <si>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</si>
  <si>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</si>
  <si>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</si>
  <si>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</si>
  <si>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</si>
  <si>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</si>
  <si>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</si>
  <si>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</si>
  <si>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</si>
  <si>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</si>
  <si>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</si>
  <si>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</si>
  <si>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</si>
  <si>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</si>
  <si>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</si>
  <si>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</si>
  <si>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</si>
  <si>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</si>
  <si>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</si>
  <si>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</si>
  <si>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</si>
  <si>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</si>
  <si>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</si>
  <si>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</si>
  <si>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</si>
  <si>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</si>
  <si>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</si>
  <si>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</si>
  <si>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</si>
  <si>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</si>
  <si>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</si>
  <si>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</si>
  <si>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</si>
  <si>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</si>
  <si>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</si>
  <si>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</si>
  <si>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</si>
  <si>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</si>
  <si>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</si>
  <si>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</si>
  <si>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</si>
  <si>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</si>
  <si>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</si>
  <si>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</si>
  <si>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</si>
  <si>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</si>
  <si>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</si>
  <si>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</si>
  <si>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</si>
  <si>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</si>
  <si>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</si>
  <si>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</si>
  <si>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</si>
  <si>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</si>
  <si>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</si>
  <si>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</si>
  <si>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</si>
  <si>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</si>
  <si>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</si>
  <si>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</si>
  <si>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</si>
  <si>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</si>
  <si>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</si>
  <si>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</si>
  <si>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</si>
  <si>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</si>
  <si>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</si>
  <si>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</si>
  <si>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</si>
  <si>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</si>
  <si>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</si>
  <si>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</si>
  <si>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</si>
  <si>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</si>
  <si>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</si>
  <si>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</si>
  <si>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</si>
  <si>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</si>
  <si>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</si>
  <si>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</si>
  <si>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</si>
  <si>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</si>
  <si>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</si>
  <si>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</si>
  <si>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</si>
  <si>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</si>
  <si>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</si>
  <si>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</si>
  <si>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</si>
  <si>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</si>
  <si>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</si>
  <si>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</si>
  <si>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</si>
  <si>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</si>
  <si>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</si>
  <si>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</si>
  <si>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</si>
  <si>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</si>
  <si>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</si>
  <si>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</si>
  <si>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</si>
  <si>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</si>
  <si>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</si>
  <si>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</si>
  <si>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</si>
  <si>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</si>
  <si>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</si>
  <si>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</si>
  <si>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</si>
  <si>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</si>
  <si>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</si>
  <si>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</si>
  <si>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</si>
  <si>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</si>
  <si>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</si>
  <si>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</si>
  <si>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</si>
  <si>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</si>
  <si>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</si>
  <si>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</si>
  <si>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</si>
  <si>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</si>
  <si>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</si>
  <si>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</si>
  <si>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</si>
  <si>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</si>
  <si>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</si>
  <si>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</si>
  <si>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</si>
  <si>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</si>
  <si>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</si>
  <si>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</si>
  <si>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</si>
  <si>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</si>
  <si>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</si>
  <si>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</si>
  <si>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</si>
  <si>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</si>
  <si>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</si>
  <si>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</si>
  <si>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</si>
  <si>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</si>
  <si>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</si>
  <si>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</si>
  <si>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</si>
  <si>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</si>
  <si>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</si>
  <si>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</si>
  <si>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</si>
  <si>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</si>
  <si>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</si>
  <si>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</si>
  <si>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</si>
  <si>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</si>
  <si>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</si>
  <si>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</si>
  <si>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</si>
  <si>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</si>
  <si>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</si>
  <si>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</si>
  <si>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</si>
  <si>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</si>
  <si>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</si>
  <si>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</si>
  <si>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</si>
  <si>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</si>
  <si>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</si>
  <si>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</si>
  <si>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</si>
  <si>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</si>
  <si>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</si>
  <si>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</si>
  <si>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</si>
  <si>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</si>
  <si>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</si>
  <si>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</si>
  <si>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</si>
  <si>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</si>
  <si>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</si>
  <si>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</si>
  <si>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</si>
  <si>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</si>
  <si>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</si>
  <si>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</si>
  <si>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</si>
  <si>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</si>
  <si>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</si>
  <si>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</si>
  <si>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</si>
  <si>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</si>
  <si>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</si>
  <si>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</si>
  <si>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</si>
  <si>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</si>
  <si>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</si>
  <si>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</si>
  <si>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</si>
  <si>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</si>
  <si>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</si>
  <si>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</si>
  <si>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</si>
  <si>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</si>
  <si>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</si>
  <si>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</si>
  <si>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</si>
  <si>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</si>
  <si>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</si>
  <si>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</si>
  <si>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</si>
  <si>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</si>
  <si>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</si>
  <si>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</si>
  <si>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</si>
  <si>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</si>
  <si>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</si>
  <si>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</si>
  <si>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</si>
  <si>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</si>
  <si>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</si>
  <si>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</si>
  <si>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</si>
  <si>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</si>
  <si>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</si>
  <si>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</si>
  <si>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</si>
  <si>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</si>
  <si>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</si>
  <si>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</si>
  <si>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</si>
  <si>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</si>
  <si>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</si>
  <si>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</si>
  <si>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</si>
  <si>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</si>
  <si>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</si>
  <si>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</si>
  <si>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</si>
  <si>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</si>
  <si>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</si>
  <si>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</si>
  <si>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</si>
  <si>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</si>
  <si>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</si>
  <si>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</si>
  <si>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</si>
  <si>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</si>
  <si>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</si>
  <si>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</si>
  <si>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</si>
  <si>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</si>
  <si>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</si>
  <si>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</si>
  <si>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</si>
  <si>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</si>
  <si>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</si>
  <si>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</si>
  <si>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</si>
  <si>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</si>
  <si>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</si>
  <si>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</si>
  <si>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</si>
  <si>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</si>
  <si>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</si>
  <si>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</si>
  <si>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</si>
  <si>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</si>
  <si>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</si>
  <si>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</si>
  <si>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</si>
  <si>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</si>
  <si>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</si>
  <si>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</si>
  <si>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</si>
  <si>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</si>
  <si>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</si>
  <si>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</si>
  <si>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</si>
  <si>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</si>
  <si>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</si>
  <si>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</si>
  <si>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</si>
  <si>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</si>
  <si>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</si>
  <si>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</si>
  <si>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</si>
  <si>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</si>
  <si>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</si>
  <si>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</si>
  <si>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</si>
  <si>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</si>
  <si>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</si>
  <si>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</si>
  <si>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</si>
  <si>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</si>
  <si>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</si>
  <si>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</si>
  <si>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</si>
  <si>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</si>
  <si>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</si>
  <si>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</si>
  <si>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</si>
  <si>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</si>
  <si>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</si>
  <si>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</si>
  <si>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</si>
  <si>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</si>
  <si>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</si>
  <si>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</si>
  <si>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</si>
  <si>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</si>
  <si>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</si>
  <si>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</si>
  <si>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</si>
  <si>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</si>
  <si>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</si>
  <si>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</si>
  <si>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</si>
  <si>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</si>
  <si>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</si>
  <si>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</si>
  <si>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</si>
  <si>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</si>
  <si>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</si>
  <si>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</si>
  <si>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</si>
  <si>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</si>
  <si>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</si>
  <si>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</si>
  <si>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</si>
  <si>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</si>
  <si>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</si>
  <si>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</si>
  <si>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</si>
  <si>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</si>
  <si>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</si>
  <si>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</si>
  <si>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</si>
  <si>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</si>
  <si>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</si>
  <si>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</si>
  <si>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</si>
  <si>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</si>
  <si>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</si>
  <si>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</si>
  <si>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</si>
  <si>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</si>
  <si>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</si>
  <si>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</si>
  <si>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</si>
  <si>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</si>
  <si>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</si>
  <si>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</si>
  <si>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</si>
  <si>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</si>
  <si>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</si>
  <si>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</si>
  <si>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</si>
  <si>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</si>
  <si>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</si>
  <si>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</si>
  <si>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</si>
  <si>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</si>
  <si>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</si>
  <si>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</si>
  <si>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</si>
  <si>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</si>
  <si>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</si>
  <si>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</si>
  <si>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</si>
  <si>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</si>
  <si>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</si>
  <si>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</si>
  <si>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</si>
  <si>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</si>
  <si>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</si>
  <si>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</si>
  <si>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</si>
  <si>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</si>
  <si>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</si>
  <si>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</si>
  <si>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</si>
  <si>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</si>
  <si>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</si>
  <si>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</si>
  <si>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</si>
  <si>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</si>
  <si>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</si>
  <si>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</si>
  <si>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</si>
  <si>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</si>
  <si>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</si>
  <si>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</si>
  <si>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</si>
  <si>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</si>
  <si>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</si>
  <si>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</si>
  <si>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</si>
  <si>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</si>
  <si>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</si>
  <si>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</si>
  <si>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</si>
  <si>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</si>
  <si>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</si>
  <si>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</si>
  <si>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</si>
  <si>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</si>
  <si>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</si>
  <si>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</si>
  <si>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</si>
  <si>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</si>
  <si>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</si>
  <si>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</si>
  <si>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</si>
  <si>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</si>
  <si>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</si>
  <si>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</si>
  <si>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</si>
  <si>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</si>
  <si>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</si>
  <si>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</si>
  <si>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</si>
  <si>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</si>
  <si>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</si>
  <si>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</si>
  <si>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</si>
  <si>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</si>
  <si>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</si>
  <si>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</si>
  <si>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</si>
  <si>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</si>
  <si>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</si>
  <si>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</si>
  <si>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</si>
  <si>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</si>
  <si>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</si>
  <si>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</si>
  <si>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</si>
  <si>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</si>
  <si>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</si>
  <si>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</si>
  <si>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</si>
  <si>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</si>
  <si>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</si>
  <si>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</si>
  <si>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</si>
  <si>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</si>
  <si>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</si>
  <si>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</si>
  <si>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</si>
  <si>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</si>
  <si>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</si>
  <si>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</si>
  <si>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</si>
  <si>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</si>
  <si>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</si>
  <si>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</si>
  <si>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</si>
  <si>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</si>
  <si>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</si>
  <si>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</si>
  <si>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</si>
  <si>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</si>
  <si>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</si>
  <si>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</si>
  <si>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</si>
  <si>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</si>
  <si>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</si>
  <si>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</si>
  <si>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</si>
  <si>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</si>
  <si>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</si>
  <si>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</si>
  <si>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</si>
  <si>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</si>
  <si>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</si>
  <si>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</si>
  <si>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</si>
  <si>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</si>
  <si>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</si>
  <si>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</si>
  <si>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</si>
  <si>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</si>
  <si>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</si>
  <si>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</si>
  <si>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</si>
  <si>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</si>
  <si>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</si>
  <si>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</si>
  <si>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</si>
  <si>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</si>
  <si>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</si>
  <si>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</si>
  <si>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</si>
  <si>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</si>
  <si>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</si>
  <si>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</si>
  <si>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</si>
  <si>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</si>
  <si>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</si>
  <si>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</si>
  <si>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</si>
  <si>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</si>
  <si>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</si>
  <si>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</si>
  <si>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</si>
  <si>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</si>
  <si>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</si>
  <si>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</si>
  <si>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</si>
  <si>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</si>
  <si>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</si>
  <si>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</si>
  <si>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</si>
  <si>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</si>
  <si>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</si>
  <si>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</si>
  <si>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</si>
  <si>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</si>
  <si>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</si>
  <si>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</si>
  <si>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</si>
  <si>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</si>
  <si>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</si>
  <si>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</si>
  <si>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</si>
  <si>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</si>
  <si>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</si>
  <si>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</si>
  <si>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</si>
  <si>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</si>
  <si>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</si>
  <si>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</si>
  <si>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</si>
  <si>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</si>
  <si>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</si>
  <si>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</si>
  <si>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</si>
  <si>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</si>
  <si>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</si>
  <si>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</si>
  <si>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</si>
  <si>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</si>
  <si>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</si>
  <si>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</si>
  <si>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</si>
  <si>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</si>
  <si>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</si>
  <si>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</si>
  <si>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</si>
  <si>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</si>
  <si>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</si>
  <si>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</si>
  <si>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</si>
  <si>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</si>
  <si>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</si>
  <si>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</si>
  <si>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</si>
  <si>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</si>
  <si>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</si>
  <si>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</si>
  <si>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</si>
  <si>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</si>
  <si>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</si>
  <si>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</si>
  <si>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</si>
  <si>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</si>
  <si>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</si>
  <si>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</si>
  <si>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</si>
  <si>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</si>
  <si>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</si>
  <si>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</si>
  <si>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</si>
  <si>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</si>
  <si>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</si>
  <si>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</si>
  <si>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</si>
  <si>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</si>
  <si>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</si>
  <si>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</si>
  <si>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</si>
  <si>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</si>
  <si>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</si>
  <si>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</si>
  <si>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</si>
  <si>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</si>
  <si>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</si>
  <si>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</si>
  <si>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</si>
  <si>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</si>
  <si>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</si>
  <si>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</si>
  <si>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</si>
  <si>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</si>
  <si>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</si>
  <si>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</si>
  <si>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</si>
  <si>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</si>
  <si>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</si>
  <si>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</si>
  <si>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</si>
  <si>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</si>
  <si>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</si>
  <si>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</si>
  <si>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</si>
  <si>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</si>
  <si>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</si>
  <si>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</si>
  <si>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</si>
  <si>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</si>
  <si>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</si>
  <si>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</si>
  <si>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</si>
  <si>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</si>
  <si>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</si>
  <si>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</si>
  <si>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</si>
  <si>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</si>
  <si>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</si>
  <si>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</si>
  <si>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</si>
  <si>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</si>
  <si>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</si>
  <si>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</si>
  <si>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</si>
  <si>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</si>
  <si>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</si>
  <si>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</si>
  <si>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</si>
  <si>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</si>
  <si>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</si>
  <si>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</si>
  <si>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</si>
  <si>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</si>
  <si>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</si>
  <si>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</si>
  <si>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</si>
  <si>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</si>
  <si>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</si>
  <si>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</si>
  <si>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</si>
  <si>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</si>
  <si>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</si>
  <si>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</si>
  <si>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</si>
  <si>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</si>
  <si>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</si>
  <si>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</si>
  <si>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</si>
  <si>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</si>
  <si>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</si>
  <si>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</si>
  <si>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</si>
  <si>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</si>
  <si>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</si>
  <si>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</si>
  <si>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</si>
  <si>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</si>
  <si>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</si>
  <si>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</si>
  <si>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</si>
  <si>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</si>
  <si>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</si>
  <si>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</si>
  <si>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</si>
  <si>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</si>
  <si>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</si>
  <si>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</si>
  <si>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</si>
  <si>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</si>
  <si>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</si>
  <si>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</si>
  <si>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</si>
  <si>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</si>
  <si>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</si>
  <si>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</si>
  <si>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</si>
  <si>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</si>
  <si>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</si>
  <si>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</si>
  <si>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</si>
  <si>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</si>
  <si>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</si>
  <si>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</si>
  <si>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</si>
  <si>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</si>
  <si>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</si>
  <si>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</si>
  <si>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</si>
  <si>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</si>
  <si>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</si>
  <si>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</si>
  <si>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</si>
  <si>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</si>
  <si>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</si>
  <si>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</si>
  <si>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</si>
  <si>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</si>
  <si>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</si>
  <si>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</si>
  <si>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</si>
  <si>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</si>
  <si>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</si>
  <si>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</si>
  <si>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</si>
  <si>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</si>
  <si>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</si>
  <si>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</si>
  <si>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</si>
  <si>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</si>
  <si>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</si>
  <si>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</si>
  <si>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</si>
  <si>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</si>
  <si>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</si>
  <si>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</si>
  <si>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</si>
  <si>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</si>
  <si>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</si>
  <si>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</si>
  <si>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</si>
  <si>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</si>
  <si>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</si>
  <si>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</si>
  <si>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</si>
  <si>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</si>
  <si>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</si>
  <si>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</si>
  <si>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</si>
  <si>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</si>
  <si>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</si>
  <si>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</si>
  <si>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</si>
  <si>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</si>
  <si>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</si>
  <si>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</si>
  <si>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</si>
  <si>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</si>
  <si>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</si>
  <si>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</si>
  <si>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</si>
  <si>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</si>
  <si>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</si>
  <si>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</si>
  <si>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</si>
  <si>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</si>
  <si>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</si>
  <si>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</si>
  <si>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</si>
  <si>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</si>
  <si>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</si>
  <si>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</si>
  <si>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</si>
  <si>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</si>
  <si>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</si>
  <si>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</si>
  <si>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</si>
  <si>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</si>
  <si>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</si>
  <si>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</si>
  <si>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</si>
  <si>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</si>
  <si>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</si>
  <si>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</si>
  <si>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</si>
  <si>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</si>
  <si>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</si>
  <si>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</si>
  <si>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</si>
  <si>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</si>
  <si>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</si>
  <si>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</si>
  <si>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</si>
  <si>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</si>
  <si>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</si>
  <si>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</si>
  <si>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</si>
  <si>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</si>
  <si>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</si>
  <si>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</si>
  <si>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</si>
  <si>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</si>
  <si>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</si>
  <si>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</si>
  <si>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</si>
  <si>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</si>
  <si>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</si>
  <si>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</si>
  <si>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</si>
  <si>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</si>
  <si>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</si>
  <si>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</si>
  <si>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</si>
  <si>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</si>
  <si>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</si>
  <si>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</si>
  <si>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</si>
  <si>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</si>
  <si>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</si>
  <si>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</si>
  <si>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</si>
  <si>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</si>
  <si>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</si>
  <si>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</si>
  <si>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</si>
  <si>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</si>
  <si>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</si>
  <si>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</si>
  <si>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</si>
  <si>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</si>
  <si>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</si>
  <si>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</si>
  <si>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</si>
  <si>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</si>
  <si>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</si>
  <si>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</si>
  <si>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</si>
  <si>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</si>
  <si>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</si>
  <si>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</si>
  <si>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</si>
  <si>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</si>
  <si>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</si>
  <si>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</si>
  <si>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</si>
  <si>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</si>
  <si>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</si>
  <si>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</si>
  <si>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</si>
  <si>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</si>
  <si>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</si>
  <si>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</si>
  <si>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</si>
  <si>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</si>
  <si>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</si>
  <si>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</si>
  <si>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</si>
  <si>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</si>
  <si>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</si>
  <si>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</si>
  <si>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</si>
  <si>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</si>
  <si>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</si>
  <si>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</si>
  <si>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</si>
  <si>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</si>
  <si>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</si>
  <si>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</si>
  <si>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</si>
  <si>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</si>
  <si>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</si>
  <si>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</si>
  <si>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</si>
  <si>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</si>
  <si>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</si>
  <si>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</si>
  <si>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</si>
  <si>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</si>
  <si>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</si>
  <si>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</si>
  <si>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</si>
  <si>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</si>
  <si>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</si>
  <si>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</si>
  <si>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</si>
  <si>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</si>
  <si>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</si>
  <si>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</si>
  <si>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</si>
  <si>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</si>
  <si>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</si>
  <si>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</si>
  <si>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</si>
  <si>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</si>
  <si>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</si>
  <si>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</si>
  <si>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</si>
  <si>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</si>
  <si>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</si>
  <si>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</si>
  <si>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</si>
  <si>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</si>
  <si>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</si>
  <si>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</si>
  <si>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</si>
  <si>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</si>
  <si>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</si>
  <si>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</si>
  <si>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</si>
  <si>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</si>
  <si>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</si>
  <si>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</si>
  <si>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</si>
  <si>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</si>
  <si>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</si>
  <si>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</si>
  <si>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</si>
  <si>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</si>
  <si>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</si>
  <si>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</si>
  <si>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</si>
  <si>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</si>
  <si>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</si>
  <si>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</si>
  <si>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</si>
  <si>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</si>
  <si>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</si>
  <si>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</si>
  <si>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</si>
  <si>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</si>
  <si>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</si>
  <si>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</si>
  <si>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</si>
  <si>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</si>
  <si>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</si>
  <si>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</si>
  <si>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</si>
  <si>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</si>
  <si>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</si>
  <si>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</si>
  <si>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</si>
  <si>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</si>
  <si>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</si>
  <si>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</si>
  <si>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</si>
  <si>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</si>
  <si>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</si>
  <si>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</si>
  <si>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</si>
  <si>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</si>
  <si>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</si>
  <si>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</si>
  <si>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</si>
  <si>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</si>
  <si>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</si>
  <si>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</si>
  <si>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</si>
  <si>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</si>
  <si>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</si>
  <si>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</si>
  <si>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</si>
  <si>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</si>
  <si>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</si>
  <si>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</si>
  <si>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</si>
  <si>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</si>
  <si>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</si>
  <si>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</si>
  <si>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</si>
  <si>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</si>
  <si>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</si>
  <si>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</si>
  <si>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</si>
  <si>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</si>
  <si>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</si>
  <si>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</si>
  <si>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</si>
  <si>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</si>
  <si>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</si>
  <si>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</si>
  <si>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</si>
  <si>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</si>
  <si>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</si>
  <si>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</si>
  <si>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</si>
  <si>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</si>
  <si>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</si>
  <si>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</si>
  <si>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</si>
  <si>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</si>
  <si>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</si>
  <si>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</si>
  <si>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</si>
  <si>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</si>
  <si>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</si>
  <si>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</si>
  <si>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</si>
  <si>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</si>
  <si>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</si>
  <si>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</si>
  <si>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</si>
  <si>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</si>
  <si>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</si>
  <si>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</si>
  <si>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</si>
  <si>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</si>
  <si>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</si>
  <si>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</si>
  <si>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</si>
  <si>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</si>
  <si>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</si>
  <si>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</si>
  <si>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</si>
  <si>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</si>
  <si>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</si>
  <si>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</si>
  <si>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</si>
  <si>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</si>
  <si>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</si>
  <si>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</si>
  <si>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</si>
  <si>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</si>
  <si>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</si>
  <si>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</si>
  <si>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</si>
  <si>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</si>
  <si>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</si>
  <si>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</si>
  <si>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</si>
  <si>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</si>
  <si>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</si>
  <si>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</si>
  <si>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</si>
  <si>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</si>
  <si>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</si>
  <si>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</si>
  <si>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</si>
  <si>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</si>
  <si>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</si>
  <si>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</si>
  <si>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</si>
  <si>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</si>
  <si>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</si>
  <si>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</si>
  <si>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</si>
  <si>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</si>
  <si>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</si>
  <si>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</si>
  <si>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</si>
  <si>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</si>
  <si>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</si>
  <si>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</si>
  <si>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</si>
  <si>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</si>
  <si>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</si>
  <si>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</si>
  <si>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</si>
  <si>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</si>
  <si>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</si>
  <si>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</si>
  <si>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</si>
  <si>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</si>
  <si>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</si>
  <si>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</si>
  <si>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</si>
  <si>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</si>
  <si>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</si>
  <si>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</si>
  <si>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</si>
  <si>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</si>
  <si>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</si>
  <si>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</si>
  <si>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</si>
  <si>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</si>
  <si>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</si>
  <si>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</si>
  <si>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</si>
  <si>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</si>
  <si>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</si>
  <si>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</si>
  <si>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</si>
  <si>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</si>
  <si>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</si>
  <si>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</si>
  <si>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</si>
  <si>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</si>
  <si>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</si>
  <si>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</si>
  <si>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</si>
  <si>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</si>
  <si>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</si>
  <si>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</si>
  <si>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</si>
  <si>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</si>
  <si>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</si>
  <si>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</si>
  <si>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</si>
  <si>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</si>
  <si>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</si>
  <si>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</si>
  <si>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</si>
  <si>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</si>
  <si>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</si>
  <si>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</si>
  <si>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</si>
  <si>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</si>
  <si>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</si>
  <si>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</si>
  <si>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</si>
  <si>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</si>
  <si>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</si>
  <si>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</si>
  <si>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</si>
  <si>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</si>
  <si>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</si>
  <si>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</si>
  <si>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</si>
  <si>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</si>
  <si>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</si>
  <si>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</si>
  <si>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</si>
  <si>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</si>
  <si>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</si>
  <si>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</si>
  <si>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</si>
  <si>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</si>
  <si>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</si>
  <si>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</si>
  <si>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</si>
  <si>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</si>
  <si>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</si>
  <si>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</si>
  <si>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</si>
  <si>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</si>
  <si>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</si>
  <si>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</si>
  <si>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</si>
  <si>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</si>
  <si>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</si>
  <si>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</si>
  <si>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</si>
  <si>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</si>
  <si>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</si>
  <si>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</si>
  <si>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</si>
  <si>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</si>
  <si>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</si>
  <si>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</si>
  <si>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</si>
  <si>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</si>
  <si>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</si>
  <si>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</si>
  <si>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</si>
  <si>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</si>
  <si>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</si>
  <si>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</si>
  <si>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</si>
  <si>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</si>
  <si>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</si>
  <si>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</si>
  <si>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</si>
  <si>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</si>
  <si>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</si>
  <si>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</si>
  <si>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</si>
  <si>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</si>
  <si>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</si>
  <si>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</si>
  <si>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</si>
  <si>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</si>
  <si>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</si>
  <si>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</si>
  <si>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</si>
  <si>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</si>
  <si>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</si>
  <si>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</si>
  <si>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</si>
  <si>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</si>
  <si>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</si>
  <si>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</si>
  <si>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</si>
  <si>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</si>
  <si>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</si>
  <si>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</si>
  <si>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</si>
  <si>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</si>
  <si>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</si>
  <si>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</si>
  <si>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</si>
  <si>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</si>
  <si>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</si>
  <si>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</si>
  <si>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</si>
  <si>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</si>
  <si>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</si>
  <si>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</si>
  <si>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</si>
  <si>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</si>
  <si>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</si>
  <si>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</si>
  <si>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</si>
  <si>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</si>
  <si>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</si>
  <si>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</si>
  <si>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</si>
  <si>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</si>
  <si>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</si>
  <si>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</si>
  <si>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</si>
  <si>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</si>
  <si>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</si>
  <si>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</si>
  <si>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</si>
  <si>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</si>
  <si>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</si>
  <si>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</si>
  <si>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</si>
  <si>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</si>
  <si>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</si>
  <si>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</si>
  <si>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</si>
  <si>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</si>
  <si>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</si>
  <si>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</si>
  <si>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</si>
  <si>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</si>
  <si>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</si>
  <si>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</si>
  <si>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</si>
  <si>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</si>
  <si>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</si>
  <si>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</si>
  <si>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</si>
  <si>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</si>
  <si>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</si>
  <si>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</si>
  <si>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</si>
  <si>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</si>
  <si>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</si>
  <si>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</si>
  <si>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</si>
  <si>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</si>
  <si>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</si>
  <si>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</si>
  <si>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</si>
  <si>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</si>
  <si>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</si>
  <si>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</si>
  <si>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</si>
  <si>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</si>
  <si>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</si>
  <si>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</si>
  <si>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</si>
  <si>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</si>
  <si>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</si>
  <si>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</si>
  <si>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</si>
  <si>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</si>
  <si>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</si>
  <si>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</si>
  <si>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</si>
  <si>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</si>
  <si>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</si>
  <si>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</si>
  <si>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</si>
  <si>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</si>
  <si>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</si>
  <si>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</si>
  <si>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</si>
  <si>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</si>
  <si>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</si>
  <si>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</si>
  <si>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</si>
  <si>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</si>
  <si>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</si>
  <si>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</si>
  <si>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</si>
  <si>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</si>
  <si>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</si>
  <si>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</si>
  <si>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</si>
  <si>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</si>
  <si>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</si>
  <si>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</si>
  <si>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</si>
  <si>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</si>
  <si>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</si>
  <si>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</si>
  <si>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</si>
  <si>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</si>
  <si>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</si>
  <si>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</si>
  <si>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</si>
  <si>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</si>
  <si>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</si>
  <si>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</si>
  <si>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</si>
  <si>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</si>
  <si>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</si>
  <si>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</si>
  <si>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</si>
  <si>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</si>
  <si>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</si>
  <si>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</si>
  <si>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</si>
  <si>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</si>
  <si>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</si>
  <si>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</si>
  <si>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</si>
  <si>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</si>
  <si>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</si>
  <si>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</si>
  <si>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</si>
  <si>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</si>
  <si>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</si>
  <si>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</si>
  <si>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</si>
  <si>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</si>
  <si>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</si>
  <si>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</si>
  <si>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</si>
  <si>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</si>
  <si>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</si>
  <si>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</si>
  <si>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</si>
  <si>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</si>
  <si>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</si>
  <si>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</si>
  <si>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</si>
  <si>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</si>
  <si>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</si>
  <si>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</si>
  <si>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</si>
  <si>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</si>
  <si>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</si>
  <si>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</si>
  <si>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</si>
  <si>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</si>
  <si>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</si>
  <si>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</si>
  <si>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</si>
  <si>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</si>
  <si>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</si>
  <si>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</si>
  <si>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</si>
  <si>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</si>
  <si>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</si>
  <si>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</si>
  <si>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</si>
  <si>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</si>
  <si>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</si>
  <si>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</si>
  <si>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</si>
  <si>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</si>
  <si>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</si>
  <si>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</si>
  <si>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</si>
  <si>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</si>
  <si>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</si>
  <si>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</si>
  <si>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</si>
  <si>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</si>
  <si>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</si>
  <si>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</si>
  <si>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</si>
  <si>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</si>
  <si>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</si>
  <si>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</si>
  <si>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</si>
  <si>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</si>
  <si>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</si>
  <si>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</si>
  <si>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</si>
  <si>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</si>
  <si>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</si>
  <si>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</si>
  <si>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</si>
  <si>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</si>
  <si>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</si>
  <si>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</si>
  <si>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</si>
  <si>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</si>
  <si>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</si>
  <si>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</si>
  <si>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</si>
  <si>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</si>
  <si>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</si>
  <si>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</si>
  <si>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</si>
  <si>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</si>
  <si>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</si>
  <si>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</si>
  <si>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</si>
  <si>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</si>
  <si>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</si>
  <si>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</si>
  <si>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</si>
  <si>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</si>
  <si>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</si>
  <si>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</si>
  <si>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</si>
  <si>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</si>
  <si>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</si>
  <si>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</si>
  <si>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</si>
  <si>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</si>
  <si>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</si>
  <si>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</si>
  <si>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</si>
  <si>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</si>
  <si>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</si>
  <si>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</si>
  <si>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</si>
  <si>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</si>
  <si>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</si>
  <si>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</si>
  <si>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</si>
  <si>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</si>
  <si>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</si>
  <si>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</si>
  <si>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</si>
  <si>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</si>
  <si>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</si>
  <si>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</si>
  <si>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</si>
  <si>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</si>
  <si>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</si>
  <si>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</si>
  <si>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</si>
  <si>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</si>
  <si>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</si>
  <si>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</si>
  <si>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</si>
  <si>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</si>
  <si>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</si>
  <si>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</si>
  <si>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</si>
  <si>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</si>
  <si>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</si>
  <si>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</si>
  <si>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</si>
  <si>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</si>
  <si>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</si>
  <si>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</si>
  <si>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</si>
  <si>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</si>
  <si>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</si>
  <si>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</si>
  <si>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</si>
  <si>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</si>
  <si>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</si>
  <si>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</si>
  <si>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</si>
  <si>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</si>
  <si>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</si>
  <si>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</si>
  <si>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</si>
  <si>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</si>
  <si>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</si>
  <si>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</si>
  <si>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</si>
  <si>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</si>
  <si>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</si>
  <si>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</si>
  <si>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</si>
  <si>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</si>
  <si>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</si>
  <si>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</si>
  <si>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</si>
  <si>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</si>
  <si>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</si>
  <si>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</si>
  <si>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</si>
  <si>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</si>
  <si>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</si>
  <si>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</si>
  <si>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</si>
  <si>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</si>
  <si>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</si>
  <si>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</si>
  <si>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</si>
  <si>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</si>
  <si>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</si>
  <si>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</si>
  <si>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</si>
  <si>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</si>
  <si>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</si>
  <si>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</si>
  <si>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</si>
  <si>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</si>
  <si>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</si>
  <si>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</si>
  <si>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</si>
  <si>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</si>
  <si>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</si>
  <si>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</si>
  <si>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</si>
  <si>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</si>
  <si>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</si>
  <si>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</si>
  <si>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</si>
  <si>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</si>
  <si>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</si>
  <si>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</si>
  <si>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</si>
  <si>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</si>
  <si>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</si>
  <si>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</si>
  <si>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</si>
  <si>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</si>
  <si>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</si>
  <si>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</si>
  <si>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</si>
  <si>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</si>
  <si>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</si>
  <si>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</si>
  <si>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</si>
  <si>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</si>
  <si>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</si>
  <si>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</si>
  <si>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</si>
  <si>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</si>
  <si>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</si>
  <si>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</si>
  <si>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</si>
  <si>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</si>
  <si>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</si>
  <si>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</si>
  <si>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</si>
  <si>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</si>
  <si>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</si>
  <si>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</si>
  <si>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</si>
  <si>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</si>
  <si>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</si>
  <si>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</si>
  <si>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</si>
  <si>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</si>
  <si>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</si>
  <si>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</si>
  <si>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</si>
  <si>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</si>
  <si>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</si>
  <si>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</si>
  <si>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</si>
  <si>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</si>
  <si>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</si>
  <si>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</si>
  <si>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</si>
  <si>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</si>
  <si>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</si>
  <si>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</si>
  <si>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</si>
  <si>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</si>
  <si>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</si>
  <si>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</si>
  <si>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</si>
  <si>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</si>
  <si>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</si>
  <si>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</si>
  <si>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</si>
  <si>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</si>
  <si>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</si>
  <si>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</si>
  <si>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</si>
  <si>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</si>
  <si>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</si>
  <si>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</si>
  <si>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</si>
  <si>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</si>
  <si>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</si>
  <si>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</si>
  <si>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</si>
  <si>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</si>
  <si>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</si>
  <si>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</si>
  <si>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</si>
  <si>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</si>
  <si>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</si>
  <si>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</si>
  <si>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</si>
  <si>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</si>
  <si>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</si>
  <si>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</si>
  <si>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</si>
  <si>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</si>
  <si>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</si>
  <si>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</si>
  <si>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</si>
  <si>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</si>
  <si>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</si>
  <si>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</si>
  <si>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</si>
  <si>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</si>
  <si>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</si>
  <si>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</si>
  <si>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</si>
  <si>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</si>
  <si>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</si>
  <si>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</si>
  <si>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</si>
  <si>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</si>
  <si>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</si>
  <si>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</si>
  <si>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</si>
  <si>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</si>
  <si>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</si>
  <si>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</si>
  <si>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</si>
  <si>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</si>
  <si>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</si>
  <si>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</si>
  <si>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</si>
  <si>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</si>
  <si>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</si>
  <si>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</si>
  <si>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</si>
  <si>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</si>
  <si>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</si>
  <si>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</si>
  <si>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</si>
  <si>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</si>
  <si>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</si>
  <si>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</si>
  <si>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</si>
  <si>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</si>
  <si>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</si>
  <si>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</si>
  <si>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</si>
  <si>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</si>
  <si>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</si>
  <si>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</si>
  <si>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</si>
  <si>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</si>
  <si>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</si>
  <si>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</si>
  <si>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</si>
  <si>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</si>
  <si>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</si>
  <si>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</si>
  <si>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</si>
  <si>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</si>
  <si>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</si>
  <si>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</si>
  <si>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</si>
  <si>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</si>
  <si>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</si>
  <si>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</si>
  <si>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</si>
  <si>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</si>
  <si>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</si>
  <si>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</si>
  <si>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</si>
  <si>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</si>
  <si>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</si>
  <si>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</si>
  <si>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</si>
  <si>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</si>
  <si>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</si>
  <si>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</si>
  <si>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</si>
  <si>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</si>
  <si>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</si>
  <si>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</si>
  <si>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</si>
  <si>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</si>
  <si>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</si>
  <si>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</si>
  <si>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</si>
  <si>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</si>
  <si>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</si>
  <si>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</si>
  <si>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</si>
  <si>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</si>
  <si>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</si>
  <si>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</si>
  <si>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</si>
  <si>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</si>
  <si>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</si>
  <si>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</si>
  <si>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</si>
  <si>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</si>
  <si>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</si>
  <si>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</si>
  <si>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</si>
  <si>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</si>
  <si>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</si>
  <si>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</si>
  <si>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</si>
  <si>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</si>
  <si>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</si>
  <si>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</si>
  <si>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</si>
  <si>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</si>
  <si>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</si>
  <si>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</si>
  <si>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</si>
  <si>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</si>
  <si>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</si>
  <si>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</si>
  <si>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</si>
  <si>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</si>
  <si>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</si>
  <si>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</si>
  <si>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</si>
  <si>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</si>
  <si>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</si>
  <si>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</si>
  <si>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</si>
  <si>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</si>
  <si>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</si>
  <si>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</si>
  <si>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</si>
  <si>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</si>
  <si>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</si>
  <si>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</si>
  <si>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</si>
  <si>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</si>
  <si>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</si>
  <si>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</si>
  <si>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</si>
  <si>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</si>
  <si>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</si>
  <si>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</si>
  <si>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</si>
  <si>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</si>
  <si>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</si>
  <si>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</si>
  <si>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</si>
  <si>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</si>
  <si>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</si>
  <si>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</si>
  <si>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</si>
  <si>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</si>
  <si>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</si>
  <si>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</si>
  <si>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</si>
  <si>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</si>
  <si>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</si>
  <si>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</si>
  <si>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</si>
  <si>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</si>
  <si>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</si>
  <si>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</si>
  <si>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</si>
  <si>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</si>
  <si>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</si>
  <si>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</si>
  <si>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</si>
  <si>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</si>
  <si>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</si>
  <si>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</si>
  <si>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</si>
  <si>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</si>
  <si>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</si>
  <si>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</si>
  <si>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</si>
  <si>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</si>
  <si>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</si>
  <si>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</si>
  <si>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</si>
  <si>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</si>
  <si>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</si>
  <si>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</si>
  <si>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</si>
  <si>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</si>
  <si>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</si>
  <si>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</si>
  <si>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</si>
  <si>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</si>
  <si>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</si>
  <si>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</si>
  <si>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</si>
  <si>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</si>
  <si>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</si>
  <si>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</si>
  <si>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</si>
  <si>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</si>
  <si>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</si>
  <si>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</si>
  <si>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</si>
  <si>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</si>
  <si>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</si>
  <si>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</si>
  <si>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</si>
  <si>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</si>
  <si>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</si>
  <si>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</si>
  <si>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</si>
  <si>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</si>
  <si>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</si>
  <si>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</si>
  <si>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</si>
  <si>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</si>
  <si>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</si>
  <si>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</si>
  <si>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</si>
  <si>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</si>
  <si>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</si>
  <si>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</si>
  <si>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</si>
  <si>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</si>
  <si>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</si>
  <si>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</si>
  <si>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</si>
  <si>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</si>
  <si>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</si>
  <si>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</si>
  <si>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</si>
  <si>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</si>
  <si>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</si>
  <si>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</si>
  <si>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</si>
  <si>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</si>
  <si>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</si>
  <si>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</si>
  <si>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</si>
  <si>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</si>
  <si>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</si>
  <si>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</si>
  <si>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</si>
  <si>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</si>
  <si>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</si>
  <si>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</si>
  <si>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</si>
  <si>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</si>
  <si>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</si>
  <si>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</si>
  <si>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</si>
  <si>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</si>
  <si>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</si>
  <si>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</si>
  <si>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</si>
  <si>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</si>
  <si>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</si>
  <si>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</si>
  <si>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</si>
  <si>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</si>
  <si>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</si>
  <si>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</si>
  <si>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</si>
  <si>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</si>
  <si>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</si>
  <si>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</si>
  <si>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</si>
  <si>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</si>
  <si>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</si>
  <si>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</si>
  <si>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</si>
  <si>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</si>
  <si>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</si>
  <si>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</si>
  <si>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</si>
  <si>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</si>
  <si>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</si>
  <si>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</si>
  <si>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</si>
  <si>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</si>
  <si>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</si>
  <si>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</si>
  <si>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</si>
  <si>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</si>
  <si>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</si>
  <si>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</si>
  <si>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</si>
  <si>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</si>
  <si>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</si>
  <si>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</si>
  <si>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</si>
  <si>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</si>
  <si>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</si>
  <si>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</si>
  <si>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</si>
  <si>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</si>
  <si>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</si>
  <si>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</si>
  <si>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</si>
  <si>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</si>
  <si>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</si>
  <si>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</si>
  <si>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</si>
  <si>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</si>
  <si>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</si>
  <si>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</si>
  <si>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</si>
  <si>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</si>
  <si>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</si>
  <si>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</si>
  <si>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</si>
  <si>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</si>
  <si>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</si>
  <si>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</si>
  <si>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</si>
  <si>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</si>
  <si>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</si>
  <si>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</si>
  <si>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</si>
  <si>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</si>
  <si>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</si>
  <si>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</si>
  <si>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</si>
  <si>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</si>
  <si>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</si>
  <si>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</si>
  <si>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</si>
  <si>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</si>
  <si>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</si>
  <si>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</si>
  <si>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</si>
  <si>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</si>
  <si>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</si>
  <si>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</si>
  <si>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</si>
  <si>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</si>
  <si>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</si>
  <si>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</si>
  <si>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</si>
  <si>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</si>
  <si>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</si>
  <si>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</si>
  <si>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</si>
  <si>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</si>
  <si>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</si>
  <si>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</si>
  <si>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</si>
  <si>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</si>
  <si>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</si>
  <si>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</si>
  <si>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</si>
  <si>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</si>
  <si>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</si>
  <si>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</si>
  <si>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</si>
  <si>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</si>
  <si>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</si>
  <si>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</si>
  <si>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</si>
  <si>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</si>
  <si>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</si>
  <si>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</si>
  <si>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</si>
  <si>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</si>
  <si>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</si>
  <si>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</si>
  <si>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</si>
  <si>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</si>
  <si>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</si>
  <si>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</si>
  <si>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</si>
  <si>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</si>
  <si>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</si>
  <si>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</si>
  <si>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</si>
  <si>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</si>
  <si>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</si>
  <si>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</si>
  <si>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</si>
  <si>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</si>
  <si>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</si>
  <si>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</si>
  <si>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</si>
  <si>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</si>
  <si>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</si>
  <si>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</si>
  <si>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</si>
  <si>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</si>
  <si>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</si>
  <si>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</si>
  <si>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</si>
  <si>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</si>
  <si>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</si>
  <si>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</si>
  <si>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</si>
  <si>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</si>
  <si>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</si>
  <si>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</si>
  <si>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</si>
  <si>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</si>
  <si>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</si>
  <si>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</si>
  <si>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</si>
  <si>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</si>
  <si>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</si>
  <si>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</si>
  <si>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</si>
  <si>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</si>
  <si>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</si>
  <si>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</si>
  <si>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</si>
  <si>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</si>
  <si>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</si>
  <si>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</si>
  <si>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</si>
  <si>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</si>
  <si>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</si>
  <si>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</si>
  <si>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</si>
  <si>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</si>
  <si>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</si>
  <si>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</si>
  <si>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</si>
  <si>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</si>
  <si>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</si>
  <si>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</si>
  <si>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</si>
  <si>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</si>
  <si>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</si>
  <si>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</si>
  <si>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</si>
  <si>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</si>
  <si>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</si>
  <si>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</si>
  <si>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</si>
  <si>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</si>
  <si>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</si>
  <si>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</si>
  <si>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</si>
  <si>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</si>
  <si>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</si>
  <si>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</si>
  <si>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</si>
  <si>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</si>
  <si>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</si>
  <si>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</si>
  <si>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</si>
  <si>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</si>
  <si>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</si>
  <si>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</si>
  <si>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</si>
  <si>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</si>
  <si>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</si>
  <si>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</si>
  <si>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</si>
  <si>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</si>
  <si>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</si>
  <si>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</si>
  <si>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</si>
  <si>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</si>
  <si>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</si>
  <si>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</si>
  <si>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</si>
  <si>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</si>
  <si>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</si>
  <si>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</si>
  <si>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</si>
  <si>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</si>
  <si>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</si>
  <si>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</si>
  <si>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</si>
  <si>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</si>
  <si>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</si>
  <si>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</si>
  <si>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</si>
  <si>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</si>
  <si>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</si>
  <si>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</si>
  <si>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</si>
  <si>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</si>
  <si>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</si>
  <si>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</si>
  <si>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</si>
  <si>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</si>
  <si>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</si>
  <si>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</si>
  <si>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</si>
  <si>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</si>
  <si>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</si>
  <si>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</si>
  <si>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</si>
  <si>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</si>
  <si>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</si>
  <si>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</si>
  <si>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</si>
  <si>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</si>
  <si>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</si>
  <si>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</si>
  <si>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</si>
  <si>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</si>
  <si>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</si>
  <si>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</si>
  <si>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</si>
  <si>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</si>
  <si>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</si>
  <si>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</si>
  <si>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</si>
  <si>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</si>
  <si>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</si>
  <si>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</si>
  <si>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</si>
  <si>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</si>
  <si>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</si>
  <si>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</si>
  <si>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</si>
  <si>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</si>
  <si>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</si>
  <si>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</si>
  <si>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</si>
  <si>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</si>
  <si>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</si>
  <si>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</si>
  <si>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</si>
  <si>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</si>
  <si>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</si>
  <si>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</si>
  <si>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</si>
  <si>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</si>
  <si>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</si>
  <si>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</si>
  <si>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</si>
  <si>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</si>
  <si>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</si>
  <si>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</si>
  <si>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</si>
  <si>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</si>
  <si>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</si>
  <si>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</si>
  <si>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</si>
  <si>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</si>
  <si>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</si>
  <si>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</si>
  <si>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</si>
  <si>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</si>
  <si>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</si>
  <si>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</si>
  <si>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</si>
  <si>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</si>
  <si>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</si>
  <si>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</si>
  <si>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</si>
  <si>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</si>
  <si>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</si>
  <si>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</si>
  <si>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</si>
  <si>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</si>
  <si>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</si>
  <si>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</si>
  <si>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</si>
  <si>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</si>
  <si>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</si>
  <si>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</si>
  <si>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</si>
  <si>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</si>
  <si>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</si>
  <si>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</si>
  <si>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</si>
  <si>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</si>
  <si>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</si>
  <si>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</si>
  <si>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</si>
  <si>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</si>
  <si>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</si>
  <si>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</si>
  <si>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</si>
  <si>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</si>
  <si>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</si>
  <si>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</si>
  <si>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</si>
  <si>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</si>
  <si>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</si>
  <si>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</si>
  <si>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</si>
  <si>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</si>
  <si>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</si>
  <si>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</si>
  <si>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</si>
  <si>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</si>
  <si>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</si>
  <si>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</si>
  <si>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</si>
  <si>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</si>
  <si>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</si>
  <si>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</si>
  <si>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</si>
  <si>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</si>
  <si>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</si>
  <si>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</si>
  <si>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</si>
  <si>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</si>
  <si>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</si>
  <si>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</si>
  <si>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</si>
  <si>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</si>
  <si>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</si>
  <si>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</si>
  <si>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</si>
  <si>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</si>
  <si>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</si>
  <si>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</si>
  <si>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</si>
  <si>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</si>
  <si>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</si>
  <si>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</si>
  <si>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</si>
  <si>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</si>
  <si>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</si>
  <si>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</si>
  <si>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</si>
  <si>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</si>
  <si>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</si>
  <si>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</si>
  <si>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</si>
  <si>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</si>
  <si>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</si>
  <si>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</si>
  <si>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</si>
  <si>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</si>
  <si>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</si>
  <si>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</si>
  <si>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</si>
  <si>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</si>
  <si>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</si>
  <si>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</si>
  <si>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</si>
  <si>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</si>
  <si>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</si>
  <si>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</si>
  <si>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</si>
  <si>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</si>
  <si>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</si>
  <si>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</si>
  <si>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</si>
  <si>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</si>
  <si>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</si>
  <si>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</si>
  <si>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</si>
  <si>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</si>
  <si>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</si>
  <si>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</si>
  <si>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</si>
  <si>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</si>
  <si>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</si>
  <si>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</si>
  <si>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</si>
  <si>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</si>
  <si>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</si>
  <si>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</si>
  <si>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</si>
  <si>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</si>
  <si>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</si>
  <si>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</si>
  <si>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</si>
  <si>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</si>
  <si>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</si>
  <si>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</si>
  <si>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</si>
  <si>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</si>
  <si>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</si>
  <si>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</si>
  <si>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</si>
  <si>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</si>
  <si>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</si>
  <si>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</si>
  <si>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</si>
  <si>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</si>
  <si>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</si>
  <si>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</si>
  <si>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</si>
  <si>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</si>
  <si>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</si>
  <si>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</si>
  <si>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</si>
  <si>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</si>
  <si>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</si>
  <si>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</si>
  <si>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</si>
  <si>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</si>
  <si>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</si>
  <si>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</si>
  <si>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</si>
  <si>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</si>
  <si>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</si>
  <si>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</si>
  <si>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</si>
  <si>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</si>
  <si>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</si>
  <si>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</si>
  <si>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</si>
  <si>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</si>
  <si>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</si>
  <si>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</si>
  <si>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</si>
  <si>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</si>
  <si>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</si>
  <si>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</si>
  <si>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</si>
  <si>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</si>
  <si>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</si>
  <si>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</si>
  <si>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</si>
  <si>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</si>
  <si>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</si>
  <si>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</si>
  <si>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</si>
  <si>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</si>
  <si>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</si>
  <si>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</si>
  <si>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</si>
  <si>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</si>
  <si>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</si>
  <si>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</si>
  <si>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</si>
  <si>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</si>
  <si>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</si>
  <si>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</si>
  <si>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</si>
  <si>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</si>
  <si>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</si>
  <si>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</si>
  <si>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</si>
  <si>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</si>
  <si>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</si>
  <si>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</si>
  <si>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</si>
  <si>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</si>
  <si>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</si>
  <si>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</si>
  <si>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</si>
  <si>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</si>
  <si>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</si>
  <si>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</si>
  <si>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</si>
  <si>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</si>
  <si>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</si>
  <si>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</si>
  <si>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</si>
  <si>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</si>
  <si>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</si>
  <si>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</si>
  <si>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</si>
  <si>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</si>
  <si>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</si>
  <si>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</si>
  <si>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</si>
  <si>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</si>
  <si>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</si>
  <si>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</si>
  <si>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</si>
  <si>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</si>
  <si>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</si>
  <si>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</si>
  <si>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</si>
  <si>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</si>
  <si>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</si>
  <si>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</si>
  <si>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</si>
  <si>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</si>
  <si>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</si>
  <si>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</si>
  <si>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</si>
  <si>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</si>
  <si>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</si>
  <si>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</si>
  <si>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</si>
  <si>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</si>
  <si>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</si>
  <si>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</si>
  <si>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</si>
  <si>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</si>
  <si>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</si>
  <si>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</si>
  <si>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</si>
  <si>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</si>
  <si>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</si>
  <si>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</si>
  <si>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</si>
  <si>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</si>
  <si>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</si>
  <si>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</si>
  <si>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</si>
  <si>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</si>
  <si>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</si>
  <si>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</si>
  <si>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</si>
  <si>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</si>
  <si>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</si>
  <si>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</si>
  <si>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</si>
  <si>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</si>
  <si>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</si>
  <si>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</si>
  <si>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</si>
  <si>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</si>
  <si>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</si>
  <si>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</si>
  <si>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</si>
  <si>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</si>
  <si>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</si>
  <si>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</si>
  <si>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</si>
  <si>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</si>
  <si>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</si>
  <si>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</si>
  <si>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</si>
  <si>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</si>
  <si>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</si>
  <si>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</si>
  <si>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</si>
  <si>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</si>
  <si>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</si>
  <si>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</si>
  <si>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</si>
  <si>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</si>
  <si>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</si>
  <si>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</si>
  <si>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</si>
  <si>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</si>
  <si>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</si>
  <si>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</si>
  <si>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</si>
  <si>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</si>
  <si>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</si>
  <si>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</si>
  <si>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</si>
  <si>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</si>
  <si>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</si>
  <si>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</si>
  <si>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</si>
  <si>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</si>
  <si>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</si>
  <si>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</si>
  <si>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</si>
  <si>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</si>
  <si>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</si>
  <si>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</si>
  <si>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</si>
  <si>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</si>
  <si>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</si>
  <si>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</si>
  <si>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</si>
  <si>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</si>
  <si>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</si>
  <si>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</si>
  <si>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</si>
  <si>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</si>
  <si>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</si>
  <si>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</si>
  <si>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</si>
  <si>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</si>
  <si>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</si>
  <si>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</si>
  <si>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</si>
  <si>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</si>
  <si>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</si>
  <si>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</si>
  <si>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</si>
  <si>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</si>
  <si>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</si>
  <si>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</si>
  <si>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</si>
  <si>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</si>
  <si>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</si>
  <si>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</si>
  <si>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</si>
  <si>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</si>
  <si>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</si>
  <si>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</si>
  <si>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</si>
  <si>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</si>
  <si>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</si>
  <si>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</si>
  <si>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</si>
  <si>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</si>
  <si>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</si>
  <si>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</si>
  <si>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</si>
  <si>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</si>
  <si>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</si>
  <si>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</si>
  <si>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</si>
  <si>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</si>
  <si>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</si>
  <si>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</si>
  <si>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</si>
  <si>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</si>
  <si>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</si>
  <si>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</si>
  <si>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</si>
  <si>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</si>
  <si>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</si>
  <si>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</si>
  <si>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</si>
  <si>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</si>
  <si>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</si>
  <si>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</si>
  <si>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</si>
  <si>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</si>
  <si>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</si>
  <si>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</si>
  <si>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</si>
  <si>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</si>
  <si>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</si>
  <si>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</si>
  <si>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</si>
  <si>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</si>
  <si>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</si>
  <si>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</si>
  <si>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</si>
  <si>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</si>
  <si>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</si>
  <si>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</si>
  <si>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</si>
  <si>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</si>
  <si>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</si>
  <si>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</si>
  <si>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</si>
  <si>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</si>
  <si>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</si>
  <si>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</si>
  <si>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</si>
  <si>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</si>
  <si>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</si>
  <si>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</si>
  <si>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</si>
  <si>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</si>
  <si>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</si>
  <si>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</si>
  <si>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</si>
  <si>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</si>
  <si>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</si>
  <si>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</si>
  <si>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</si>
  <si>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</si>
  <si>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</si>
  <si>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</si>
  <si>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</si>
  <si>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</si>
  <si>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</si>
  <si>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</si>
  <si>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</si>
  <si>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</si>
  <si>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</si>
  <si>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</si>
  <si>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</si>
  <si>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</si>
  <si>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</si>
  <si>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</si>
  <si>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</si>
  <si>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</si>
  <si>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</si>
  <si>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</si>
  <si>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</si>
  <si>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</si>
  <si>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</si>
  <si>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</si>
  <si>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</si>
  <si>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</si>
  <si>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</si>
  <si>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</si>
  <si>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</si>
  <si>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</si>
  <si>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</si>
  <si>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</si>
  <si>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</si>
  <si>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</si>
  <si>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</si>
  <si>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</si>
  <si>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</si>
  <si>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</si>
  <si>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</si>
  <si>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</si>
  <si>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</si>
  <si>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</si>
  <si>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</si>
  <si>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</si>
  <si>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</si>
  <si>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</si>
  <si>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</si>
  <si>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</si>
  <si>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</si>
  <si>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</si>
  <si>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</si>
  <si>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</si>
  <si>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</si>
  <si>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</si>
  <si>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</si>
  <si>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</si>
  <si>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</si>
  <si>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</si>
  <si>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</si>
  <si>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</si>
  <si>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</si>
  <si>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</si>
  <si>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</si>
  <si>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</si>
  <si>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</si>
  <si>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</si>
  <si>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</si>
  <si>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</si>
  <si>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</si>
  <si>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</si>
  <si>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</si>
  <si>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</si>
  <si>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</si>
  <si>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</si>
  <si>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</si>
  <si>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</si>
  <si>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</si>
  <si>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</si>
  <si>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</si>
  <si>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</si>
  <si>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</si>
  <si>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</si>
  <si>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</si>
  <si>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</si>
  <si>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</si>
  <si>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</si>
  <si>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</si>
  <si>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</si>
  <si>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</si>
  <si>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</si>
  <si>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</si>
  <si>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</si>
  <si>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</si>
  <si>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</si>
  <si>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</si>
  <si>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</si>
  <si>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</si>
  <si>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</si>
  <si>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</si>
  <si>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</si>
  <si>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</si>
  <si>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</si>
  <si>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</si>
  <si>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</si>
  <si>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</si>
  <si>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</si>
  <si>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</si>
  <si>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</si>
  <si>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</si>
  <si>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</si>
  <si>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</si>
  <si>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</si>
  <si>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</si>
  <si>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</si>
  <si>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</si>
  <si>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</si>
  <si>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</si>
  <si>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</si>
  <si>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</si>
  <si>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</si>
  <si>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</si>
  <si>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</si>
  <si>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</si>
  <si>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</si>
  <si>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</si>
  <si>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</si>
  <si>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</si>
  <si>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</si>
  <si>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</si>
  <si>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</si>
  <si>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</si>
  <si>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</si>
  <si>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</si>
  <si>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</si>
  <si>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</si>
  <si>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</si>
  <si>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</si>
  <si>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</si>
  <si>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</si>
  <si>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</si>
  <si>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</si>
  <si>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</si>
  <si>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</si>
  <si>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</si>
  <si>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</si>
  <si>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</si>
  <si>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</si>
  <si>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</si>
  <si>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</si>
  <si>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</si>
  <si>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</si>
  <si>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</si>
  <si>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</si>
  <si>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</si>
  <si>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</si>
  <si>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</si>
  <si>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</si>
  <si>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</si>
  <si>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</si>
  <si>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</si>
  <si>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</si>
  <si>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</si>
  <si>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</si>
  <si>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</si>
  <si>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</si>
  <si>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</si>
  <si>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</si>
  <si>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</si>
  <si>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</si>
  <si>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</si>
  <si>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</si>
  <si>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</si>
  <si>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</si>
  <si>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</si>
  <si>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</si>
  <si>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</si>
  <si>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</si>
  <si>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</si>
  <si>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</si>
  <si>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</si>
  <si>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</si>
  <si>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</si>
  <si>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</si>
  <si>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</si>
  <si>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</si>
  <si>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</si>
  <si>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</si>
  <si>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</si>
  <si>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</si>
  <si>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</si>
  <si>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</si>
  <si>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</si>
  <si>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</si>
  <si>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</si>
  <si>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</si>
  <si>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</si>
  <si>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</si>
  <si>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</si>
  <si>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</si>
  <si>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</si>
  <si>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</si>
  <si>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</si>
  <si>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</si>
  <si>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</si>
  <si>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</si>
  <si>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</si>
  <si>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</si>
  <si>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</si>
  <si>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</si>
  <si>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</si>
  <si>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</si>
  <si>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</si>
  <si>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</si>
  <si>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</si>
  <si>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</si>
  <si>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</si>
  <si>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</si>
  <si>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</si>
  <si>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</si>
  <si>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</si>
  <si>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</si>
  <si>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</si>
  <si>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</si>
  <si>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</si>
  <si>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</si>
  <si>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</si>
  <si>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</si>
  <si>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</si>
  <si>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</si>
  <si>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</si>
  <si>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</si>
  <si>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</si>
  <si>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</si>
  <si>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</si>
  <si>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</si>
  <si>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</si>
  <si>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</si>
  <si>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</si>
  <si>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</si>
  <si>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</si>
  <si>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</si>
  <si>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</si>
  <si>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</si>
  <si>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</si>
  <si>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</si>
  <si>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</si>
  <si>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</si>
  <si>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</si>
  <si>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</si>
  <si>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</si>
  <si>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</si>
  <si>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</si>
  <si>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</si>
  <si>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</si>
  <si>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</si>
  <si>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</si>
  <si>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</si>
  <si>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</si>
  <si>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</si>
  <si>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</si>
  <si>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</si>
  <si>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</si>
  <si>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</si>
  <si>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</si>
  <si>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</si>
  <si>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</si>
  <si>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</si>
  <si>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</si>
  <si>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</si>
  <si>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</si>
  <si>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</si>
  <si>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</si>
  <si>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</si>
  <si>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</si>
  <si>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</si>
  <si>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</si>
  <si>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</si>
  <si>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</si>
  <si>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</si>
  <si>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</si>
  <si>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</si>
  <si>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</si>
  <si>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</si>
  <si>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</si>
  <si>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</si>
  <si>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</si>
  <si>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</si>
  <si>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</si>
  <si>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</si>
  <si>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</si>
  <si>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</si>
  <si>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</si>
  <si>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</si>
  <si>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</si>
  <si>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</si>
  <si>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</si>
  <si>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</si>
  <si>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</si>
  <si>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</si>
  <si>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</si>
  <si>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</si>
  <si>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</si>
  <si>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</si>
  <si>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</si>
  <si>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</si>
  <si>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</si>
  <si>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</si>
  <si>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</si>
  <si>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</si>
  <si>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</si>
  <si>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</si>
  <si>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</si>
  <si>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</si>
  <si>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</si>
  <si>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</si>
  <si>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</si>
  <si>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</si>
  <si>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</si>
  <si>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</si>
  <si>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</si>
  <si>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</si>
  <si>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</si>
  <si>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</si>
  <si>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</si>
  <si>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</si>
  <si>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</si>
  <si>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</si>
  <si>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</si>
  <si>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</si>
  <si>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</si>
  <si>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</si>
  <si>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</si>
  <si>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</si>
  <si>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</si>
  <si>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</si>
  <si>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</si>
  <si>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</si>
  <si>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</si>
  <si>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</si>
  <si>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</si>
  <si>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</si>
  <si>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</si>
  <si>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</si>
  <si>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</si>
  <si>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</si>
  <si>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</si>
  <si>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</si>
  <si>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</si>
  <si>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</si>
  <si>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</si>
  <si>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</si>
  <si>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</si>
  <si>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</si>
  <si>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</si>
  <si>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</si>
  <si>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</si>
  <si>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</si>
  <si>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</si>
  <si>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</si>
  <si>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</si>
  <si>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</si>
  <si>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</si>
  <si>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</si>
  <si>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</si>
  <si>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</si>
  <si>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</si>
  <si>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</si>
  <si>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</si>
  <si>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</si>
  <si>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</si>
  <si>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</si>
  <si>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</si>
  <si>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</si>
  <si>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</si>
  <si>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</si>
  <si>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</si>
  <si>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</si>
  <si>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</si>
  <si>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</si>
  <si>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</si>
  <si>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</si>
  <si>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</si>
  <si>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</si>
  <si>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</si>
  <si>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</si>
  <si>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</si>
  <si>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</si>
  <si>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</si>
  <si>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</si>
  <si>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</si>
  <si>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</si>
  <si>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</si>
  <si>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</si>
  <si>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</si>
  <si>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</si>
  <si>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</si>
  <si>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</si>
  <si>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</si>
  <si>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</si>
  <si>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</si>
  <si>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</si>
  <si>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</si>
  <si>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</si>
  <si>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</si>
  <si>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</si>
  <si>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</si>
  <si>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</si>
  <si>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</si>
  <si>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</si>
  <si>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</si>
  <si>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</si>
  <si>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</si>
  <si>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</si>
  <si>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</si>
  <si>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</si>
  <si>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</si>
  <si>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</si>
  <si>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</si>
  <si>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</si>
  <si>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</si>
  <si>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</si>
  <si>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</si>
  <si>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</si>
  <si>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</si>
  <si>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</si>
  <si>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</si>
  <si>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</si>
  <si>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</si>
  <si>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</si>
  <si>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</si>
  <si>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</si>
  <si>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</si>
  <si>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</si>
  <si>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</si>
  <si>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</si>
  <si>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</si>
  <si>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</si>
  <si>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</si>
  <si>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</si>
  <si>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</si>
  <si>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</si>
  <si>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</si>
  <si>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</si>
  <si>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</si>
  <si>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</si>
  <si>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</si>
  <si>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</si>
  <si>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</si>
  <si>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</si>
  <si>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</si>
  <si>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</si>
  <si>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</si>
  <si>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</si>
  <si>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</si>
  <si>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</si>
  <si>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</si>
  <si>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</si>
  <si>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</si>
  <si>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</si>
  <si>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</si>
  <si>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</si>
  <si>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</si>
  <si>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</si>
  <si>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</si>
  <si>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</si>
  <si>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</si>
  <si>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</si>
  <si>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</si>
  <si>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</si>
  <si>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</si>
  <si>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</si>
  <si>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</si>
  <si>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</si>
  <si>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</si>
  <si>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</si>
  <si>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</si>
  <si>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</si>
  <si>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</si>
  <si>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</si>
  <si>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</si>
  <si>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</si>
  <si>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</si>
  <si>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</si>
  <si>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</si>
  <si>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</si>
  <si>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</si>
  <si>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</si>
  <si>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</si>
  <si>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</si>
  <si>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</si>
  <si>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</si>
  <si>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</si>
  <si>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</si>
  <si>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</si>
  <si>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</si>
  <si>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</si>
  <si>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</si>
  <si>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</si>
  <si>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</si>
  <si>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</si>
  <si>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</si>
  <si>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</si>
  <si>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</si>
  <si>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</si>
  <si>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</si>
  <si>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</si>
  <si>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</si>
  <si>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</si>
  <si>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</si>
  <si>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</si>
  <si>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</si>
  <si>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</si>
  <si>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</si>
  <si>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</si>
  <si>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</si>
  <si>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</si>
  <si>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</si>
  <si>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</si>
  <si>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</si>
  <si>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</si>
  <si>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</si>
  <si>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</si>
  <si>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</si>
  <si>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</si>
  <si>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</si>
  <si>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</si>
  <si>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</si>
  <si>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</si>
  <si>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</si>
  <si>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</si>
  <si>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</si>
  <si>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</si>
  <si>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</si>
  <si>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</si>
  <si>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</si>
  <si>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</si>
  <si>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</si>
  <si>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</si>
  <si>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</si>
  <si>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</si>
  <si>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</si>
  <si>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</si>
  <si>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</si>
  <si>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</si>
  <si>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</si>
  <si>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</si>
  <si>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</si>
  <si>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</si>
  <si>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</si>
  <si>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</si>
  <si>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</si>
  <si>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</si>
  <si>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</si>
  <si>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</si>
  <si>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</si>
  <si>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</si>
  <si>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</si>
  <si>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</si>
  <si>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</si>
  <si>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</si>
  <si>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</si>
  <si>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</si>
  <si>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</si>
  <si>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</si>
  <si>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</si>
  <si>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</si>
  <si>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</si>
  <si>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</si>
  <si>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</si>
  <si>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</si>
  <si>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</si>
  <si>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</si>
  <si>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</si>
  <si>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</si>
  <si>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</si>
  <si>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</si>
  <si>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</si>
  <si>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</si>
  <si>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</si>
  <si>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</si>
  <si>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</si>
  <si>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</si>
  <si>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</si>
  <si>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</si>
  <si>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</si>
  <si>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</si>
  <si>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</si>
  <si>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</si>
  <si>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</si>
  <si>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</si>
  <si>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</si>
  <si>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</si>
  <si>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</si>
  <si>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</si>
  <si>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</si>
  <si>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</si>
  <si>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</si>
  <si>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</si>
  <si>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</si>
  <si>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</si>
  <si>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</si>
  <si>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</si>
  <si>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</si>
  <si>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</si>
  <si>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</si>
  <si>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</si>
  <si>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</si>
  <si>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</si>
  <si>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</si>
  <si>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</si>
  <si>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</si>
  <si>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</si>
  <si>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</si>
  <si>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</si>
  <si>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</si>
  <si>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</si>
  <si>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</si>
  <si>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</si>
  <si>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</si>
  <si>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</si>
  <si>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</si>
  <si>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</si>
  <si>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</si>
  <si>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</si>
  <si>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</si>
  <si>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</si>
  <si>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</si>
  <si>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</si>
  <si>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</si>
  <si>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</si>
  <si>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</si>
  <si>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</si>
  <si>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</si>
  <si>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</si>
  <si>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</si>
  <si>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</si>
  <si>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</si>
  <si>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</si>
  <si>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</si>
  <si>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</si>
  <si>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</si>
  <si>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</si>
  <si>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</si>
  <si>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</si>
  <si>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</si>
  <si>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</si>
  <si>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</si>
  <si>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</si>
  <si>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</si>
  <si>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</si>
  <si>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</si>
  <si>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</si>
  <si>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</si>
  <si>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</si>
  <si>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</si>
  <si>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</si>
  <si>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</si>
  <si>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</si>
  <si>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</si>
  <si>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</si>
  <si>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</si>
  <si>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</si>
  <si>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</si>
  <si>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</si>
  <si>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</si>
  <si>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</si>
  <si>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</si>
  <si>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</si>
  <si>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</si>
  <si>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</si>
  <si>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</si>
  <si>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</si>
  <si>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</si>
  <si>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</si>
  <si>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</si>
  <si>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</si>
  <si>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</si>
  <si>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</si>
  <si>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</si>
  <si>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</si>
  <si>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</si>
  <si>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</si>
  <si>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</si>
  <si>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</si>
  <si>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</si>
  <si>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</si>
  <si>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</si>
  <si>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</si>
  <si>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</si>
  <si>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</si>
  <si>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</si>
  <si>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</si>
  <si>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</si>
  <si>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</si>
  <si>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</si>
  <si>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</si>
  <si>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</si>
  <si>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</si>
  <si>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</si>
  <si>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</si>
  <si>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</si>
  <si>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</si>
  <si>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</si>
  <si>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</si>
  <si>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</si>
  <si>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</si>
  <si>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</si>
  <si>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</si>
  <si>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</si>
  <si>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</si>
  <si>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</si>
  <si>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</si>
  <si>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</si>
  <si>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</si>
  <si>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</si>
  <si>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</si>
  <si>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</si>
  <si>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</si>
  <si>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</si>
  <si>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</si>
  <si>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</si>
  <si>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</si>
  <si>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</si>
  <si>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</si>
  <si>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</si>
  <si>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</si>
  <si>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</si>
  <si>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</si>
  <si>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</si>
  <si>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</si>
  <si>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</si>
  <si>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</si>
  <si>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</si>
  <si>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</si>
  <si>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</si>
  <si>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</si>
  <si>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</si>
  <si>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</si>
  <si>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</si>
  <si>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</si>
  <si>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</si>
  <si>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</si>
  <si>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</si>
  <si>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</si>
  <si>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</si>
  <si>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</si>
  <si>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</si>
  <si>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</si>
  <si>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</si>
  <si>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</si>
  <si>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</si>
  <si>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</si>
  <si>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</si>
  <si>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</si>
  <si>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</si>
  <si>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</si>
  <si>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</si>
  <si>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</si>
  <si>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</si>
  <si>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</si>
  <si>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</si>
  <si>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</si>
  <si>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</si>
  <si>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</si>
  <si>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</si>
  <si>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</si>
  <si>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</si>
  <si>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</si>
  <si>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</si>
  <si>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</si>
  <si>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</si>
  <si>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</si>
  <si>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</si>
  <si>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</si>
  <si>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</si>
  <si>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</si>
  <si>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</si>
  <si>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</si>
  <si>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</si>
  <si>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</si>
  <si>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</si>
  <si>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</si>
  <si>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</si>
  <si>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</si>
  <si>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</si>
  <si>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</si>
  <si>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</si>
  <si>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</si>
  <si>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</si>
  <si>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</si>
  <si>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</si>
  <si>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</si>
  <si>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</si>
  <si>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</si>
  <si>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</si>
  <si>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</si>
  <si>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</si>
  <si>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</si>
  <si>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</si>
  <si>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</si>
  <si>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</si>
  <si>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</si>
  <si>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</si>
  <si>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</si>
  <si>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</si>
  <si>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</si>
  <si>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</si>
  <si>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</si>
  <si>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</si>
  <si>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</si>
  <si>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</si>
  <si>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</si>
  <si>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</si>
  <si>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</si>
  <si>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</si>
  <si>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</si>
  <si>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</si>
  <si>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</si>
  <si>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</si>
  <si>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</si>
  <si>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</si>
  <si>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</si>
  <si>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</si>
  <si>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</si>
  <si>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</si>
  <si>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</si>
  <si>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</si>
  <si>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</si>
  <si>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</si>
  <si>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</si>
  <si>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</si>
  <si>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</si>
  <si>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</si>
  <si>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</si>
  <si>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</si>
  <si>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</si>
  <si>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</si>
  <si>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</si>
  <si>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</si>
  <si>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</si>
  <si>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</si>
  <si>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</si>
  <si>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</si>
  <si>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</si>
  <si>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</si>
  <si>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</si>
  <si>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</si>
  <si>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</si>
  <si>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</si>
  <si>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</si>
  <si>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</si>
  <si>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</si>
  <si>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</si>
  <si>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</si>
  <si>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</si>
  <si>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</si>
  <si>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</si>
  <si>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</si>
  <si>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</si>
  <si>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</si>
  <si>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</si>
  <si>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</si>
  <si>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</si>
  <si>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</si>
  <si>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</si>
  <si>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</si>
  <si>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</si>
  <si>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</si>
  <si>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</si>
  <si>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</si>
  <si>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</si>
  <si>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</si>
  <si>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</si>
  <si>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</si>
  <si>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</si>
  <si>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</si>
  <si>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</si>
  <si>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</si>
  <si>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</si>
  <si>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</si>
  <si>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</si>
  <si>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</si>
  <si>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</si>
  <si>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</si>
  <si>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</si>
  <si>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</si>
  <si>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</si>
  <si>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</si>
  <si>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</si>
  <si>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</si>
  <si>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</si>
  <si>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</si>
  <si>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</si>
  <si>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</si>
  <si>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</si>
  <si>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</si>
  <si>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</si>
  <si>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</si>
  <si>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</si>
  <si>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</si>
  <si>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</si>
  <si>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</si>
  <si>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</si>
  <si>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</si>
  <si>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</si>
  <si>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</si>
  <si>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</si>
  <si>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</si>
  <si>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</si>
  <si>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</si>
  <si>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</si>
  <si>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</si>
  <si>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</si>
  <si>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</si>
  <si>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</si>
  <si>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</si>
  <si>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</si>
  <si>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</si>
  <si>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</si>
  <si>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</si>
  <si>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</si>
  <si>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</si>
  <si>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</si>
  <si>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</si>
  <si>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</si>
  <si>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</si>
  <si>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</si>
  <si>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</si>
  <si>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</si>
  <si>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</si>
  <si>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</si>
  <si>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</si>
  <si>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</si>
  <si>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</si>
  <si>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</si>
  <si>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</si>
  <si>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</si>
  <si>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</si>
  <si>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</si>
  <si>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</si>
  <si>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</si>
  <si>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</si>
  <si>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</si>
  <si>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</si>
  <si>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</si>
  <si>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</si>
  <si>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</si>
  <si>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</si>
  <si>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</si>
  <si>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</si>
  <si>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</si>
  <si>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</si>
  <si>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</si>
  <si>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</si>
  <si>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</si>
  <si>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</si>
  <si>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</si>
  <si>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</si>
  <si>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</si>
  <si>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</si>
  <si>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</si>
  <si>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</si>
  <si>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</si>
  <si>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</si>
  <si>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</si>
  <si>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</si>
  <si>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</si>
  <si>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</si>
  <si>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</si>
  <si>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</si>
  <si>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</si>
  <si>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</si>
  <si>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</si>
  <si>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</si>
  <si>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</si>
  <si>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</si>
  <si>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</si>
  <si>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</si>
  <si>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</si>
  <si>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</si>
  <si>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</si>
  <si>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</si>
  <si>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</si>
  <si>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</si>
  <si>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</si>
  <si>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</si>
  <si>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</si>
  <si>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</si>
  <si>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</si>
  <si>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</si>
  <si>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</si>
  <si>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</si>
  <si>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</si>
  <si>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</si>
  <si>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</si>
  <si>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</si>
  <si>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</si>
  <si>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</si>
  <si>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</si>
  <si>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</si>
  <si>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</si>
  <si>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</si>
  <si>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</si>
  <si>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</si>
  <si>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</si>
  <si>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</si>
  <si>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</si>
  <si>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</si>
  <si>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</si>
  <si>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</si>
  <si>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</si>
  <si>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</si>
  <si>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</si>
  <si>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</si>
  <si>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</si>
  <si>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</si>
  <si>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</si>
  <si>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</si>
  <si>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</si>
  <si>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</si>
  <si>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</si>
  <si>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</si>
  <si>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</si>
  <si>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</si>
  <si>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</si>
  <si>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</si>
  <si>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</si>
  <si>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</si>
  <si>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</si>
  <si>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</si>
  <si>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</si>
  <si>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</si>
  <si>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</si>
  <si>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</si>
  <si>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</si>
  <si>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</si>
  <si>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</si>
  <si>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</si>
  <si>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</si>
  <si>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</si>
  <si>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</si>
  <si>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</si>
  <si>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</si>
  <si>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</si>
  <si>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</si>
  <si>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</si>
  <si>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</si>
  <si>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</si>
  <si>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</si>
  <si>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</si>
  <si>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</si>
  <si>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</si>
  <si>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</si>
  <si>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</si>
  <si>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</si>
  <si>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</si>
  <si>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</si>
  <si>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</si>
  <si>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</si>
  <si>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</si>
  <si>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</si>
  <si>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</si>
  <si>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</si>
  <si>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</si>
  <si>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</si>
  <si>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</si>
  <si>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</si>
  <si>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</si>
  <si>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</si>
  <si>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</si>
  <si>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</si>
  <si>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</si>
  <si>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</si>
  <si>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</si>
  <si>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</si>
  <si>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</si>
  <si>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</si>
  <si>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</si>
  <si>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</si>
  <si>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</si>
  <si>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</si>
  <si>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</si>
  <si>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</si>
  <si>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</si>
  <si>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</si>
  <si>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</si>
  <si>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</si>
  <si>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</si>
  <si>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</si>
  <si>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</si>
  <si>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</si>
  <si>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</si>
  <si>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</si>
  <si>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</si>
  <si>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</si>
  <si>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</si>
  <si>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</si>
  <si>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</si>
  <si>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</si>
  <si>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</si>
  <si>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</si>
  <si>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</si>
  <si>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</si>
  <si>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</si>
  <si>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</si>
  <si>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</si>
  <si>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</si>
  <si>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</si>
  <si>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</si>
  <si>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</si>
  <si>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</si>
  <si>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</si>
  <si>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</si>
  <si>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</si>
  <si>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</si>
  <si>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</si>
  <si>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</si>
  <si>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</si>
  <si>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</si>
  <si>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</si>
  <si>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</si>
  <si>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</si>
  <si>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</si>
  <si>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</si>
  <si>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</si>
  <si>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</si>
  <si>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</si>
  <si>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</si>
  <si>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</si>
  <si>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</si>
  <si>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</si>
  <si>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</si>
  <si>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</si>
  <si>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</si>
  <si>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</si>
  <si>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</si>
  <si>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</si>
  <si>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</si>
  <si>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</si>
  <si>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</si>
  <si>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</si>
  <si>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</si>
  <si>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</si>
  <si>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</si>
  <si>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</si>
  <si>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</si>
  <si>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</si>
  <si>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</si>
  <si>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</si>
  <si>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</si>
  <si>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</si>
  <si>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</si>
  <si>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</si>
  <si>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</si>
  <si>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</si>
  <si>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</si>
  <si>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</si>
  <si>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</si>
  <si>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</si>
  <si>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</si>
  <si>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</si>
  <si>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</si>
  <si>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</si>
  <si>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</si>
  <si>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</si>
  <si>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</si>
  <si>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</si>
  <si>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</si>
  <si>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</si>
  <si>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</si>
  <si>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</si>
  <si>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</si>
  <si>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</si>
  <si>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</si>
  <si>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</si>
  <si>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</si>
  <si>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</si>
  <si>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</si>
  <si>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</si>
  <si>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</si>
  <si>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</si>
  <si>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</si>
  <si>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</si>
  <si>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</si>
  <si>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</si>
  <si>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</si>
  <si>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</si>
  <si>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</si>
  <si>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</si>
  <si>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</si>
  <si>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</si>
  <si>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</si>
  <si>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</si>
  <si>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</si>
  <si>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</si>
  <si>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</si>
  <si>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</si>
  <si>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</si>
  <si>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</si>
  <si>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</si>
  <si>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</si>
  <si>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</si>
  <si>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</si>
  <si>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</si>
  <si>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</si>
  <si>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</si>
  <si>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</si>
  <si>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</si>
  <si>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</si>
  <si>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</si>
  <si>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</si>
  <si>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</si>
  <si>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</si>
  <si>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</si>
  <si>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</si>
  <si>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</si>
  <si>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</si>
  <si>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</si>
  <si>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</si>
  <si>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</si>
  <si>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</si>
  <si>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</si>
  <si>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</si>
  <si>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</si>
  <si>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</si>
  <si>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</si>
  <si>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</si>
  <si>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</si>
  <si>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</si>
  <si>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</si>
  <si>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</si>
  <si>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</si>
  <si>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</si>
  <si>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</si>
  <si>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</si>
  <si>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</si>
  <si>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</si>
  <si>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</si>
  <si>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</si>
  <si>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</si>
  <si>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</si>
  <si>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</si>
  <si>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</si>
  <si>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</si>
  <si>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</si>
  <si>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</si>
  <si>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</si>
  <si>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</si>
  <si>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</si>
  <si>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</si>
  <si>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</si>
  <si>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</si>
  <si>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</si>
  <si>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</si>
  <si>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</si>
  <si>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</si>
  <si>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</si>
  <si>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</si>
  <si>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</si>
  <si>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</si>
  <si>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</si>
  <si>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</si>
  <si>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</si>
  <si>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</si>
  <si>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</si>
  <si>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</si>
  <si>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</si>
  <si>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</si>
  <si>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</si>
  <si>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</si>
  <si>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</si>
  <si>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</si>
  <si>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</si>
  <si>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</si>
  <si>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</si>
  <si>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</si>
  <si>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</si>
  <si>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</si>
  <si>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</si>
  <si>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</si>
  <si>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</si>
  <si>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</si>
  <si>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</si>
  <si>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</si>
  <si>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</si>
  <si>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</si>
  <si>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</si>
  <si>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</si>
  <si>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</si>
  <si>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</si>
  <si>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</si>
  <si>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</si>
  <si>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</si>
  <si>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</si>
  <si>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</si>
  <si>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</si>
  <si>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</si>
  <si>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</si>
  <si>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</si>
  <si>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</si>
  <si>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</si>
  <si>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</si>
  <si>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</si>
  <si>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</si>
  <si>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</si>
  <si>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</si>
  <si>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</si>
  <si>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</si>
  <si>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</si>
  <si>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</si>
  <si>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</si>
  <si>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</si>
  <si>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</si>
  <si>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</si>
  <si>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</si>
  <si>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</si>
  <si>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</si>
  <si>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</si>
  <si>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</si>
  <si>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</si>
  <si>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</si>
  <si>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</si>
  <si>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</si>
  <si>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</si>
  <si>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</si>
  <si>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</si>
  <si>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</si>
  <si>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</si>
  <si>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</si>
  <si>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</si>
  <si>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</si>
  <si>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</si>
  <si>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</si>
  <si>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</si>
  <si>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</si>
  <si>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</si>
  <si>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</si>
  <si>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</si>
  <si>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</si>
  <si>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</si>
  <si>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</si>
  <si>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</si>
  <si>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</si>
  <si>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</si>
  <si>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</si>
  <si>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</si>
  <si>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</si>
  <si>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</si>
  <si>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</si>
  <si>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</si>
  <si>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</si>
  <si>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</si>
  <si>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</si>
  <si>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</si>
  <si>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</si>
  <si>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</si>
  <si>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</si>
  <si>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</si>
  <si>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</si>
  <si>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</si>
  <si>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</si>
  <si>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</si>
  <si>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</si>
  <si>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</si>
  <si>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</si>
  <si>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</si>
  <si>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</si>
  <si>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</si>
  <si>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</si>
  <si>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</si>
  <si>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</si>
  <si>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</si>
  <si>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</si>
  <si>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</si>
  <si>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</si>
  <si>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</si>
  <si>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</si>
  <si>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</si>
  <si>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</si>
  <si>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</si>
  <si>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</si>
  <si>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</si>
  <si>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</si>
  <si>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</si>
  <si>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</si>
  <si>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</si>
  <si>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</si>
  <si>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</si>
  <si>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</si>
  <si>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</si>
  <si>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</si>
  <si>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</si>
  <si>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</si>
  <si>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</si>
  <si>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</si>
  <si>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</si>
  <si>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</si>
  <si>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</si>
  <si>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</si>
  <si>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</si>
  <si>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</si>
  <si>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</si>
  <si>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</si>
  <si>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</si>
  <si>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</si>
  <si>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</si>
  <si>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</si>
  <si>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</si>
  <si>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</si>
  <si>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</si>
  <si>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</si>
  <si>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</si>
  <si>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</si>
  <si>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</si>
  <si>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</si>
  <si>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</si>
  <si>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</si>
  <si>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</si>
  <si>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</si>
  <si>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</si>
  <si>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</si>
  <si>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</si>
  <si>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</si>
  <si>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</si>
  <si>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</si>
  <si>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</si>
  <si>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</si>
  <si>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</si>
  <si>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</si>
  <si>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</si>
  <si>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</si>
  <si>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</si>
  <si>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</si>
  <si>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</si>
  <si>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</si>
  <si>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</si>
  <si>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</si>
  <si>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</si>
  <si>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</si>
  <si>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</si>
  <si>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</si>
  <si>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</si>
  <si>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</si>
  <si>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</si>
  <si>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</si>
  <si>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</si>
  <si>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</si>
  <si>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</si>
  <si>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</si>
  <si>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</si>
  <si>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</si>
  <si>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</si>
  <si>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</si>
  <si>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</si>
  <si>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</si>
  <si>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</si>
  <si>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</si>
  <si>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</si>
  <si>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</si>
  <si>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</si>
  <si>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</si>
  <si>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</si>
  <si>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</si>
  <si>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</si>
  <si>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</si>
  <si>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</si>
  <si>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</si>
  <si>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</si>
  <si>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</si>
  <si>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</si>
  <si>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</si>
  <si>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</si>
  <si>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</si>
  <si>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</si>
  <si>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</si>
  <si>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</si>
  <si>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</si>
  <si>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</si>
  <si>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</si>
  <si>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</si>
  <si>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</si>
  <si>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</si>
  <si>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</si>
  <si>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</si>
  <si>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</si>
  <si>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</si>
  <si>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</si>
  <si>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</si>
  <si>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</si>
  <si>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</si>
  <si>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</si>
  <si>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</si>
  <si>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</si>
  <si>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</si>
  <si>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</si>
  <si>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</si>
  <si>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</si>
  <si>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</si>
  <si>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</si>
  <si>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</si>
  <si>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</si>
  <si>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</si>
  <si>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</si>
  <si>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</si>
  <si>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</si>
  <si>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</si>
  <si>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</si>
  <si>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</si>
  <si>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</si>
  <si>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</si>
  <si>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</si>
  <si>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</si>
  <si>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</si>
  <si>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</si>
  <si>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</si>
  <si>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</si>
  <si>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</si>
  <si>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</si>
  <si>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</si>
  <si>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</si>
  <si>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</si>
  <si>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</si>
  <si>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</si>
  <si>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</si>
  <si>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</si>
  <si>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</si>
  <si>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</si>
  <si>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</si>
  <si>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</si>
  <si>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</si>
  <si>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</si>
  <si>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</si>
  <si>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</si>
  <si>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</si>
  <si>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</si>
  <si>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</si>
  <si>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</si>
  <si>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</si>
  <si>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</si>
  <si>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</si>
  <si>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</si>
  <si>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</si>
  <si>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</si>
  <si>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</si>
  <si>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</si>
  <si>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</si>
  <si>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</si>
  <si>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</si>
  <si>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</si>
  <si>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</si>
  <si>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</si>
  <si>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</si>
  <si>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</si>
  <si>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</si>
  <si>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</si>
  <si>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</si>
  <si>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</si>
  <si>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</si>
  <si>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</si>
  <si>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</si>
  <si>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</si>
  <si>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</si>
  <si>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</si>
  <si>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</si>
  <si>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</si>
  <si>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</si>
  <si>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</si>
  <si>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</si>
  <si>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</si>
  <si>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</si>
  <si>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</si>
  <si>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</si>
  <si>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</si>
  <si>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</si>
  <si>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</si>
  <si>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</si>
  <si>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</si>
  <si>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</si>
  <si>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</si>
  <si>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</si>
  <si>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</si>
  <si>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</si>
  <si>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</si>
  <si>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</si>
  <si>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</si>
  <si>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</si>
  <si>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</si>
  <si>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</si>
  <si>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</si>
  <si>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</si>
  <si>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</si>
  <si>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</si>
  <si>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</si>
  <si>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</si>
  <si>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</si>
  <si>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</si>
  <si>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</si>
  <si>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</si>
  <si>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</si>
  <si>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</si>
  <si>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</si>
  <si>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</si>
  <si>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</si>
  <si>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</si>
  <si>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</si>
  <si>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</si>
  <si>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</si>
  <si>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</si>
  <si>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</si>
  <si>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</si>
  <si>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</si>
  <si>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</si>
  <si>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</si>
  <si>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</si>
  <si>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</si>
  <si>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</si>
  <si>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</si>
  <si>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</si>
  <si>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</si>
  <si>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</si>
  <si>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</si>
  <si>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</si>
  <si>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</si>
  <si>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</si>
  <si>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</si>
  <si>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</si>
  <si>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</si>
  <si>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</si>
  <si>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</si>
  <si>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</si>
  <si>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</si>
  <si>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</si>
  <si>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</si>
  <si>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</si>
  <si>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</si>
  <si>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</si>
  <si>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</si>
  <si>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</si>
  <si>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</si>
  <si>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</si>
  <si>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</si>
  <si>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</si>
  <si>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</si>
  <si>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</si>
  <si>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</si>
  <si>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</si>
  <si>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</si>
  <si>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</si>
  <si>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</si>
  <si>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</si>
  <si>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</si>
  <si>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</si>
  <si>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</si>
  <si>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</si>
  <si>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</si>
  <si>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</si>
  <si>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</si>
  <si>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</si>
  <si>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</si>
  <si>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</si>
  <si>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</si>
  <si>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</si>
  <si>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</si>
  <si>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</si>
  <si>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</si>
  <si>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</si>
  <si>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</si>
  <si>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</si>
  <si>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</si>
  <si>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</si>
  <si>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</si>
  <si>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</si>
  <si>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</si>
  <si>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</si>
  <si>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</si>
  <si>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</si>
  <si>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</si>
  <si>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</si>
  <si>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</si>
  <si>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</si>
  <si>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</si>
  <si>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</si>
  <si>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</si>
  <si>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</si>
  <si>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</si>
  <si>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</si>
  <si>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</si>
  <si>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</si>
  <si>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</si>
  <si>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</si>
  <si>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</si>
  <si>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</si>
  <si>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</si>
  <si>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</si>
  <si>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</si>
  <si>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</si>
  <si>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</si>
  <si>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</si>
  <si>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</si>
  <si>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</si>
  <si>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</si>
  <si>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</si>
  <si>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</si>
  <si>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</si>
  <si>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</si>
  <si>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</si>
  <si>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</si>
  <si>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</si>
  <si>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</si>
  <si>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</si>
  <si>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</si>
  <si>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</si>
  <si>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</si>
  <si>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</si>
  <si>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</si>
  <si>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</si>
  <si>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</si>
  <si>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</si>
  <si>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</si>
  <si>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</si>
  <si>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</si>
  <si>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</si>
  <si>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</si>
  <si>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</si>
  <si>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</si>
  <si>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</si>
  <si>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</si>
  <si>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</si>
  <si>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</si>
  <si>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</si>
  <si>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</si>
  <si>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</si>
  <si>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</si>
  <si>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</si>
  <si>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</si>
  <si>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</si>
  <si>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</si>
  <si>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</si>
  <si>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</si>
  <si>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</si>
  <si>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</si>
  <si>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</si>
  <si>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</si>
  <si>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</si>
  <si>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</si>
  <si>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</si>
  <si>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</si>
  <si>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</si>
  <si>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</si>
  <si>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</si>
  <si>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</si>
  <si>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</si>
  <si>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</si>
  <si>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</si>
  <si>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</si>
  <si>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</si>
  <si>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</si>
  <si>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</si>
  <si>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</si>
  <si>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</si>
  <si>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</si>
  <si>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</si>
  <si>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</si>
  <si>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</si>
  <si>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</si>
  <si>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</si>
  <si>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</si>
  <si>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</si>
  <si>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</si>
  <si>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</si>
  <si>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</si>
  <si>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</si>
  <si>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</si>
  <si>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</si>
  <si>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</si>
  <si>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</si>
  <si>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</si>
  <si>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</si>
  <si>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</si>
  <si>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</si>
  <si>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</si>
  <si>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</si>
  <si>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</si>
  <si>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</si>
  <si>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</si>
  <si>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</si>
  <si>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</si>
  <si>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</si>
  <si>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</si>
  <si>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</si>
  <si>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</si>
  <si>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</si>
  <si>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</si>
  <si>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</si>
  <si>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</si>
  <si>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</si>
  <si>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</si>
  <si>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</si>
  <si>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</si>
  <si>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</si>
  <si>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</si>
  <si>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</si>
  <si>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</si>
  <si>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</si>
  <si>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</si>
  <si>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</si>
  <si>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</si>
  <si>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</si>
  <si>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</si>
  <si>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</si>
  <si>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</si>
  <si>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</si>
  <si>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</si>
  <si>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</si>
  <si>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</si>
  <si>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</si>
  <si>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</si>
  <si>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</si>
  <si>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</si>
  <si>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</si>
  <si>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</si>
  <si>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</si>
  <si>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</si>
  <si>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</si>
  <si>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</si>
  <si>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</si>
  <si>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</si>
  <si>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</si>
  <si>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</si>
  <si>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</si>
  <si>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</si>
  <si>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</si>
  <si>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</si>
  <si>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</si>
  <si>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</si>
  <si>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</si>
  <si>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</si>
  <si>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</si>
  <si>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</si>
  <si>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</si>
  <si>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</si>
  <si>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</si>
  <si>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</si>
  <si>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</si>
  <si>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</si>
  <si>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</si>
  <si>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</si>
  <si>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</si>
  <si>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</si>
  <si>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</si>
  <si>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</si>
  <si>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</si>
  <si>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</si>
  <si>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</si>
  <si>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</si>
  <si>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</si>
  <si>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</si>
  <si>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</si>
  <si>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</si>
  <si>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</si>
  <si>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</si>
  <si>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</si>
  <si>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</si>
  <si>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</si>
  <si>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</si>
  <si>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</si>
  <si>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</si>
  <si>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</si>
  <si>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</si>
  <si>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</si>
  <si>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</si>
  <si>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</si>
  <si>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</si>
  <si>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</si>
  <si>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</si>
  <si>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</si>
  <si>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</si>
  <si>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</si>
  <si>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</si>
  <si>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</si>
  <si>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</si>
  <si>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</si>
  <si>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</si>
  <si>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</si>
  <si>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</si>
  <si>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</si>
  <si>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</si>
  <si>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</si>
  <si>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</si>
  <si>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</si>
  <si>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</si>
  <si>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</si>
  <si>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</si>
  <si>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</si>
  <si>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</si>
  <si>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</si>
  <si>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</si>
  <si>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</si>
  <si>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</si>
  <si>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</si>
  <si>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</si>
  <si>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</si>
  <si>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</si>
  <si>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</si>
  <si>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</si>
  <si>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</si>
  <si>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</si>
  <si>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</si>
  <si>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</si>
  <si>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</si>
  <si>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</si>
  <si>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</si>
  <si>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</si>
  <si>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</si>
  <si>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</si>
  <si>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</si>
  <si>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</si>
  <si>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</si>
  <si>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</si>
  <si>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</si>
  <si>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</si>
  <si>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</si>
  <si>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</si>
  <si>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</si>
  <si>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</si>
  <si>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</si>
  <si>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</si>
  <si>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</si>
  <si>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</si>
  <si>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</si>
  <si>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</si>
  <si>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</si>
  <si>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</si>
  <si>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</si>
  <si>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</si>
  <si>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</si>
  <si>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</si>
  <si>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</si>
  <si>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</si>
  <si>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</si>
  <si>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</si>
  <si>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</si>
  <si>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</si>
  <si>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</si>
  <si>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</si>
  <si>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</si>
  <si>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</si>
  <si>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</si>
  <si>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</si>
  <si>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</si>
  <si>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</si>
  <si>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</si>
  <si>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</si>
  <si>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</si>
  <si>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</si>
  <si>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</si>
  <si>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</si>
  <si>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</si>
  <si>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</si>
  <si>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</si>
  <si>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</si>
  <si>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</si>
  <si>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</si>
  <si>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</si>
  <si>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</si>
  <si>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</si>
  <si>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</si>
  <si>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</si>
  <si>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</si>
  <si>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</si>
  <si>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</si>
  <si>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</si>
  <si>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</si>
  <si>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</si>
  <si>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</si>
  <si>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</si>
  <si>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</si>
  <si>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</si>
  <si>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</si>
  <si>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</si>
  <si>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</si>
  <si>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</si>
  <si>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</si>
  <si>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</si>
  <si>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</si>
  <si>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</si>
  <si>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</si>
  <si>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</si>
  <si>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</si>
  <si>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</si>
  <si>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</si>
  <si>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</si>
  <si>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</si>
  <si>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</si>
  <si>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</si>
  <si>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</si>
  <si>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</si>
  <si>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</si>
  <si>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</si>
  <si>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</si>
  <si>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</si>
  <si>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</si>
  <si>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</si>
  <si>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</si>
  <si>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</si>
  <si>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</si>
  <si>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</si>
  <si>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</si>
  <si>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</si>
  <si>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</si>
  <si>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</si>
  <si>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</si>
  <si>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</si>
  <si>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</si>
  <si>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</si>
  <si>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</si>
  <si>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</si>
  <si>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</si>
  <si>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</si>
  <si>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</si>
  <si>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</si>
  <si>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</si>
  <si>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</si>
  <si>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</si>
  <si>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</si>
  <si>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</si>
  <si>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</si>
  <si>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</si>
  <si>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</si>
  <si>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</si>
  <si>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</si>
  <si>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</si>
  <si>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</si>
  <si>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</si>
  <si>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</si>
  <si>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</si>
  <si>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</si>
  <si>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</si>
  <si>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</si>
  <si>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</si>
  <si>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</si>
  <si>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</si>
  <si>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</si>
  <si>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</si>
  <si>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</si>
  <si>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</si>
  <si>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</si>
  <si>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</si>
  <si>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</si>
  <si>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</si>
  <si>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</si>
  <si>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</si>
  <si>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</si>
  <si>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</si>
  <si>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</si>
  <si>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</si>
  <si>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</si>
  <si>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</si>
  <si>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</si>
  <si>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</si>
  <si>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</si>
  <si>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</si>
  <si>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</si>
  <si>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</si>
  <si>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</si>
  <si>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</si>
  <si>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</si>
  <si>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</si>
  <si>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</si>
  <si>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</si>
  <si>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</si>
  <si>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</si>
  <si>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</si>
  <si>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</si>
  <si>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</si>
  <si>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</si>
  <si>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</si>
  <si>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</si>
  <si>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</si>
  <si>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</si>
  <si>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</si>
  <si>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</si>
  <si>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</si>
  <si>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</si>
  <si>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</si>
  <si>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</si>
  <si>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</si>
  <si>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</si>
  <si>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</si>
  <si>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</si>
  <si>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</si>
  <si>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</si>
  <si>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</si>
  <si>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</si>
  <si>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</si>
  <si>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</si>
  <si>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</si>
  <si>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</si>
  <si>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</si>
  <si>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</si>
  <si>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</si>
  <si>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</si>
  <si>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</si>
  <si>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</si>
  <si>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</si>
  <si>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</si>
  <si>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</si>
  <si>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</si>
  <si>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</si>
  <si>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</si>
  <si>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</si>
  <si>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</si>
  <si>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</si>
  <si>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</si>
  <si>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</si>
  <si>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</si>
  <si>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</si>
  <si>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</si>
  <si>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</si>
  <si>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</si>
  <si>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</si>
  <si>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</si>
  <si>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</si>
  <si>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</si>
  <si>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</si>
  <si>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</si>
  <si>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</si>
  <si>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</si>
  <si>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</si>
  <si>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</si>
  <si>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</si>
  <si>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</si>
  <si>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</si>
  <si>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</si>
  <si>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</si>
  <si>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</si>
  <si>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</si>
  <si>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</si>
  <si>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</si>
  <si>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</si>
  <si>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</si>
  <si>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</si>
  <si>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</si>
  <si>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</si>
  <si>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</si>
  <si>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</si>
  <si>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</si>
  <si>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</si>
  <si>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</si>
  <si>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</si>
  <si>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</si>
  <si>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</si>
  <si>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</si>
  <si>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</si>
  <si>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</si>
  <si>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</si>
  <si>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</si>
  <si>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</si>
  <si>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</si>
  <si>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</si>
  <si>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</si>
  <si>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</si>
  <si>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</si>
  <si>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</si>
  <si>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</si>
  <si>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</si>
  <si>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</si>
  <si>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</si>
  <si>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</si>
  <si>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</si>
  <si>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</si>
  <si>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</si>
  <si>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</si>
  <si>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</si>
  <si>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</si>
  <si>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</si>
  <si>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</si>
  <si>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</si>
  <si>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</si>
  <si>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</si>
  <si>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</si>
  <si>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</si>
  <si>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</si>
  <si>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</si>
  <si>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</si>
  <si>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</si>
  <si>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</si>
  <si>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</si>
  <si>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</si>
  <si>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</si>
  <si>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</si>
  <si>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</si>
  <si>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</si>
  <si>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</si>
  <si>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</si>
  <si>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</si>
  <si>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</si>
  <si>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</si>
  <si>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</si>
  <si>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</si>
  <si>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</si>
  <si>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</si>
  <si>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</si>
  <si>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</si>
  <si>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</si>
  <si>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</si>
  <si>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</si>
  <si>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</si>
  <si>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</si>
  <si>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</si>
  <si>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</si>
  <si>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</si>
  <si>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Uplatňovaný zápočet daně vybrané srážkou (§ 36 odst. 8 zákona)</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</si>
  <si>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</si>
  <si>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</si>
  <si>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</si>
  <si>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</si>
  <si>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</si>
  <si>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</si>
  <si>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</si>
  <si>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</si>
  <si>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</si>
  <si>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</si>
  <si>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</si>
  <si>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</si>
  <si>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</si>
  <si>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</si>
  <si>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</si>
  <si>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</si>
  <si>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</si>
  <si>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</si>
  <si>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</si>
  <si>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</si>
  <si>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</si>
  <si>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</si>
  <si>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</si>
  <si>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</si>
  <si>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</si>
  <si>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</si>
  <si>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</si>
  <si>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</si>
  <si>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</si>
  <si>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</si>
  <si>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</si>
  <si>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</si>
  <si>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</si>
  <si>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</si>
  <si>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</si>
  <si>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</si>
  <si>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PŘIZNÁNÍ K DANI Z PŘÍJMŮ PRÁVNICKÝCH OSOB</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</si>
  <si>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</si>
  <si>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</si>
  <si>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</si>
  <si>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</si>
  <si>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</si>
  <si>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</si>
  <si>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</si>
  <si>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</si>
  <si>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</si>
  <si>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</si>
  <si>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</si>
  <si>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</si>
  <si>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</si>
  <si>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</si>
  <si>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</si>
  <si>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</si>
  <si>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</si>
  <si>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</si>
  <si>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</si>
  <si>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</si>
  <si>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UCZAV_PF18.xls) nebo ve zjednodušeném rozsahu (soubor UCZAV_ZF18.xls), a to dle postupu uvedeným na listu Účetní_závěrka. Příslušné formuláře lze stáhnout zde:</t>
    </r>
  </si>
  <si>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</si>
  <si>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</si>
  <si>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</si>
  <si>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</si>
  <si>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</si>
  <si>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</si>
  <si>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</si>
  <si>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</si>
  <si>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</si>
  <si>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</si>
  <si>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Mezisoučet (ř. 20 + 30 + 40 + 50 + 61 + 62 + 63)</t>
  </si>
  <si>
    <r>
      <t>Mezisoučet</t>
    </r>
    <r>
      <rPr>
        <sz val="8"/>
        <rFont val="Arial CE"/>
        <family val="2"/>
        <charset val="-1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</si>
  <si>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</si>
  <si>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family val="2"/>
        <charset val="-1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</si>
  <si>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</si>
  <si>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</si>
  <si>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18"/>
      </rPr>
      <t>5)</t>
    </r>
    <r>
      <rPr>
        <sz val="8"/>
        <rFont val="Arial CE"/>
        <family val="2"/>
        <charset val="-18"/>
      </rPr>
      <t xml:space="preserve"> (ř. 250 - 251- 260)</t>
    </r>
  </si>
  <si>
    <r>
      <t>319</t>
    </r>
    <r>
      <rPr>
        <vertAlign val="superscript"/>
        <sz val="8"/>
        <rFont val="Arial CE"/>
        <family val="2"/>
        <charset val="-18"/>
      </rPr>
      <t>9)</t>
    </r>
  </si>
  <si>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 po snížení daně na ř. 319)</t>
    </r>
  </si>
  <si>
    <r>
      <t>Daň po snížení ř. 319 a po zápočtu na ř. 320 (ř. 310 - 319 - 320), zaokrouhlená na celé Kč nahoru</t>
    </r>
    <r>
      <rPr>
        <vertAlign val="superscript"/>
        <sz val="8"/>
        <rFont val="Arial CE"/>
        <family val="2"/>
        <charset val="-18"/>
      </rPr>
      <t>5)</t>
    </r>
  </si>
  <si>
    <t>kc_ii_63</t>
  </si>
  <si>
    <t>kc_ii_163</t>
  </si>
  <si>
    <t>kc_ii_319</t>
  </si>
  <si>
    <t>25 5404 Mfin 5404 vzor č. 31, formulář je platný pro zdaňovací období započatá v roce 2020</t>
  </si>
  <si>
    <r>
      <t>08 Přiznání podal poradce</t>
    </r>
    <r>
      <rPr>
        <vertAlign val="superscript"/>
        <sz val="8"/>
        <rFont val="Arial CE"/>
        <family val="2"/>
        <charset val="-18"/>
      </rPr>
      <t>1</t>
    </r>
    <r>
      <rPr>
        <sz val="8"/>
        <rFont val="Arial CE"/>
        <family val="2"/>
        <charset val="-18"/>
      </rPr>
      <t>)</t>
    </r>
  </si>
  <si>
    <r>
      <t>09 Plná moc poradce k zastupování uložena u finančního úřadu dne</t>
    </r>
    <r>
      <rPr>
        <vertAlign val="superscript"/>
        <sz val="8"/>
        <rFont val="Arial CE"/>
        <family val="2"/>
        <charset val="-18"/>
      </rPr>
      <t>2</t>
    </r>
    <r>
      <rPr>
        <sz val="8"/>
        <rFont val="Arial CE"/>
        <family val="2"/>
        <charset val="-18"/>
      </rPr>
      <t>)</t>
    </r>
  </si>
  <si>
    <t>25 5404 Mfin 5404-vzor č. 31</t>
  </si>
  <si>
    <t>(platný pro zdaňovací období započatá v roce 2020 a pro části zdaňovacích období započatých v roce 2021, za které lhůta pro podání daňového přiznání uplyne do 31. prosince 2021)</t>
  </si>
  <si>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</si>
  <si>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</si>
  <si>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</si>
  <si>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</si>
  <si>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Celková výše daňové
ztráty pravomocně stanovené za období uvedené ve sl. 1</t>
  </si>
  <si>
    <t>již odečtena</t>
  </si>
  <si>
    <t xml:space="preserve"> kterou lze odečíst</t>
  </si>
  <si>
    <t>Snížení daně podle § 38fa odst. 8 zákona</t>
  </si>
  <si>
    <t>Snížení daně podle § 38fa odst. 9 zákona</t>
  </si>
  <si>
    <t>319a</t>
  </si>
  <si>
    <t>Snížení daně podle § 38fa odst. 8 zákona a zápočet daně zaplacené v zahraničí na daň ze samostatného základu daně (nejvýše do částky uvedené na ř. 333)</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</si>
  <si>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</si>
  <si>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</si>
  <si>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Vybrané údaje z Rozvahy a Vybrané údaje z Výkazu zisku a ztráty</t>
    </r>
    <r>
      <rPr>
        <sz val="7"/>
        <rFont val="Arial CE"/>
        <family val="2"/>
        <charset val="-18"/>
      </rPr>
      <t xml:space="preserve">, popřípadě </t>
    </r>
    <r>
      <rPr>
        <b/>
        <sz val="7"/>
        <rFont val="Arial CE"/>
        <family val="2"/>
        <charset val="-18"/>
      </rPr>
      <t>Vybrané údaje z Přehledu o změnách vlastního kapitálu a Vybrané údaje z Přehledu o peněžních tocích</t>
    </r>
    <r>
      <rPr>
        <sz val="7"/>
        <rFont val="Arial CE"/>
        <family val="2"/>
        <charset val="-18"/>
      </rPr>
      <t xml:space="preserve">, které jsou součástí programového vybavení aplikace Elektronická podání pro finanční správu, a </t>
    </r>
    <r>
      <rPr>
        <b/>
        <sz val="7"/>
        <rFont val="Arial CE"/>
        <family val="2"/>
        <charset val="-18"/>
      </rPr>
      <t>Opis Přílohy účetní závěrky</t>
    </r>
    <r>
      <rPr>
        <sz val="7"/>
        <rFont val="Arial CE"/>
        <family val="2"/>
        <charset val="-18"/>
      </rPr>
      <t>, vkládaný s použitím E-přílohy jako samostatný soubor typu .doc, .docx, .txt, .xls,  .xlxs, .rtf, .pdf nebo .jpg.</t>
    </r>
  </si>
  <si>
    <r>
      <t>Přehledy o majetku a závazcích a příjmech a výdajích a Účetní závěrky</t>
    </r>
    <r>
      <rPr>
        <sz val="7"/>
        <rFont val="Arial CE"/>
        <family val="2"/>
        <charset val="-18"/>
      </rPr>
      <t>, pro které nejsou v programovém vybavení aplikace Elektronické podání pro finanční správu k dispozici elektronické přílohy se závazně stanoveným uspořádáním údajů (se stanovenou strukturou), lze účinně elektronicky podat prostřednictvím E-příloh, umožňujících vložení souboru typu .doc, .docx, .txt, .xls, .xlsx, .rtf, .pdf nebo .jpg.</t>
    </r>
  </si>
  <si>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</si>
  <si>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</si>
  <si>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</si>
  <si>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</si>
  <si>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</si>
  <si>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25 5404/D MFin 5404/D - vzor č. 18</t>
  </si>
  <si>
    <t>(platný pro zdaňovací období započatá v roce 2020 a pro části zdaňovacích obodobí započatých v roce 2021, za které lhůta k podání daňového přiznání uplyne do 31. prosinci 2021</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</si>
  <si>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</si>
  <si>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</si>
  <si>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</si>
  <si>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25 5404/C MFin 5404/C - vzor č. 19</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</si>
  <si>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</si>
  <si>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</si>
  <si>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</si>
  <si>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</si>
  <si>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25 5404/C/1 MFin 5404/C/1 - vzor č. 15</t>
  </si>
  <si>
    <t>(platný pro zdaňovací období započatá v roce 2020 nebo jejich část
za která lhůta pro podání daňového přiznání uplyne po 31. prosinci 2020)</t>
  </si>
  <si>
    <t>25 5404/E MFin 5404/E - vzor č. 7</t>
  </si>
  <si>
    <t>Splatnost záloh na daň z příjmu v letech 2021 - 2022</t>
  </si>
  <si>
    <t>kc_ii_319a</t>
  </si>
  <si>
    <t>Věta R (níže)</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</si>
  <si>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</si>
  <si>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</si>
  <si>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</si>
  <si>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</si>
  <si>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</si>
  <si>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</si>
  <si>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</si>
  <si>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</si>
  <si>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DO DAŇOVÉHO PŘIZNÁNÍ K DANI Z PŘIJMŮ PRÁVNICKÝCH OSOB ZA ROK 2020</t>
  </si>
  <si>
    <t xml:space="preserve">*) tato políčka je potřeba vyplnit ručně, nejsou-li uvedené údaje v pořádku; v daném zdaňovacím období je termín pro podání přiznání stanoven: </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</si>
  <si>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všaj nikdy neplatí pro povinně auditované subjekty - viz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</si>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</sst>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 numFmtId="180" formatCode="#,##0"/>
  </numFmts>
  <fonts count="100">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sz val="12"/>
      <name val="Arial CE"/>
      <family val="2"/>
      <charset val="-18"/>
    </font>
    <font>
      <i/>
      <sz val="12"/>
      <name val="Arial CE"/>
      <family val="2"/>
      <charset val="-18"/>
    </font>
    <font>
      <b/>
      <u val="single"/>
      <sz val="10"/>
      <color rgb="FFFF0000"/>
      <name val="Arial"/>
      <family val="2"/>
      <charset val="-18"/>
    </font>
    <font>
      <b/>
      <strike/>
      <sz val="10"/>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79"/>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4"/>
        <bgColor indexed="64"/>
      </patternFill>
    </fill>
    <fill>
      <patternFill patternType="solid">
        <fgColor theme="0" tint="-0.24993999302387238"/>
        <bgColor indexed="64"/>
      </patternFill>
    </fill>
    <fill>
      <patternFill patternType="solid">
        <fgColor theme="4" tint="0.799979984760284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0">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thin">
        <color auto="1"/>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style="thin">
        <color theme="4" tint="0.39998000860214233"/>
      </left>
      <right/>
      <top style="thin">
        <color theme="4" tint="0.39998000860214233"/>
      </top>
      <bottom style="thin">
        <color theme="4" tint="0.39998000860214233"/>
      </bottom>
    </border>
    <border>
      <left/>
      <right/>
      <top style="thin">
        <color theme="4" tint="0.39998000860214233"/>
      </top>
      <bottom/>
    </border>
    <border>
      <left/>
      <right style="thin">
        <color theme="4" tint="0.39998000860214233"/>
      </right>
      <top style="thin">
        <color theme="4" tint="0.39998000860214233"/>
      </top>
      <bottom/>
    </border>
    <border>
      <left/>
      <right/>
      <top style="thin">
        <color theme="4" tint="0.39998000860214233"/>
      </top>
      <bottom style="thin">
        <color theme="4" tint="0.39998000860214233"/>
      </bottom>
    </border>
    <border>
      <left/>
      <right style="thin">
        <color theme="4" tint="0.39998000860214233"/>
      </right>
      <top style="thin">
        <color theme="4" tint="0.39998000860214233"/>
      </top>
      <bottom style="thin">
        <color theme="4" tint="0.39998000860214233"/>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medium">
        <color auto="1"/>
      </right>
      <top style="medium">
        <color auto="1"/>
      </top>
      <bottom style="medium">
        <color auto="1"/>
      </bottom>
    </border>
    <border>
      <left style="medium">
        <color auto="1"/>
      </left>
      <right style="medium">
        <color auto="1"/>
      </right>
      <top style="medium">
        <color auto="1"/>
      </top>
      <bottom/>
    </border>
    <border>
      <left style="thin">
        <color auto="1"/>
      </left>
      <right/>
      <top style="thin">
        <color auto="1"/>
      </top>
      <bottom/>
    </border>
    <border>
      <left/>
      <right/>
      <top style="thin">
        <color auto="1"/>
      </top>
      <bottom/>
    </border>
    <border>
      <left/>
      <right style="thin">
        <color auto="1"/>
      </right>
      <top/>
      <bottom/>
    </border>
    <border>
      <left/>
      <right/>
      <top/>
      <bottom style="thin">
        <color auto="1"/>
      </bottom>
    </border>
    <border>
      <left/>
      <right style="thin">
        <color auto="1"/>
      </right>
      <top/>
      <bottom style="thin">
        <color auto="1"/>
      </bottom>
    </border>
    <border>
      <left/>
      <right/>
      <top style="thin">
        <color auto="1"/>
      </top>
      <bottom style="medium">
        <color auto="1"/>
      </bottom>
    </border>
    <border>
      <left/>
      <right style="thin">
        <color auto="1"/>
      </right>
      <top style="medium">
        <color auto="1"/>
      </top>
      <bottom style="thin">
        <color auto="1"/>
      </bottom>
    </border>
    <border>
      <left style="thin">
        <color auto="1"/>
      </left>
      <right/>
      <top style="medium">
        <color auto="1"/>
      </top>
      <bottom/>
    </border>
    <border>
      <left/>
      <right style="thin">
        <color auto="1"/>
      </right>
      <top style="medium">
        <color auto="1"/>
      </top>
      <bottom/>
    </border>
    <border>
      <left/>
      <right style="thin">
        <color auto="1"/>
      </right>
      <top style="medium">
        <color auto="1"/>
      </top>
      <bottom style="medium">
        <color auto="1"/>
      </bottom>
    </border>
    <border>
      <left style="thin">
        <color auto="1"/>
      </left>
      <right/>
      <top/>
      <bottom style="medium">
        <color auto="1"/>
      </bottom>
    </border>
    <border>
      <left/>
      <right style="thin">
        <color auto="1"/>
      </right>
      <top/>
      <bottom style="medium">
        <color auto="1"/>
      </bottom>
    </border>
    <border>
      <left/>
      <right style="medium">
        <color auto="1"/>
      </right>
      <top/>
      <bottom style="thin">
        <color auto="1"/>
      </bottom>
    </border>
    <border>
      <left style="medium">
        <color auto="1"/>
      </left>
      <right/>
      <top style="thin">
        <color auto="1"/>
      </top>
      <bottom/>
    </border>
    <border>
      <left style="medium">
        <color auto="1"/>
      </left>
      <right/>
      <top/>
      <bottom style="thin">
        <color auto="1"/>
      </bottom>
    </border>
    <border>
      <left/>
      <right/>
      <top style="hair">
        <color auto="1"/>
      </top>
      <bottom/>
    </border>
    <border>
      <left/>
      <right/>
      <top/>
      <bottom style="hair">
        <color auto="1"/>
      </bottom>
    </border>
  </borders>
  <cellStyleXfs count="123">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5" borderId="0" applyNumberFormat="0" applyBorder="0" applyAlignment="0" applyProtection="0"/>
    <xf numFmtId="0" fontId="55" fillId="8" borderId="0" applyNumberFormat="0" applyBorder="0" applyAlignment="0" applyProtection="0"/>
    <xf numFmtId="0" fontId="55" fillId="11" borderId="0" applyNumberFormat="0" applyBorder="0" applyAlignment="0" applyProtection="0"/>
    <xf numFmtId="0" fontId="51" fillId="12" borderId="0" applyNumberFormat="0" applyBorder="0" applyAlignment="0" applyProtection="0"/>
    <xf numFmtId="0" fontId="51" fillId="9" borderId="0" applyNumberFormat="0" applyBorder="0" applyAlignment="0" applyProtection="0"/>
    <xf numFmtId="0" fontId="51" fillId="10"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6" fillId="0" borderId="1" applyNumberFormat="0" applyFill="0" applyAlignment="0" applyProtection="0"/>
    <xf numFmtId="3" fontId="0" fillId="0" borderId="0" applyFill="0" applyBorder="0" applyAlignment="0" applyProtection="0"/>
    <xf numFmtId="5" fontId="0" fillId="0" borderId="0" applyFill="0" applyBorder="0" applyAlignment="0" applyProtection="0"/>
    <xf numFmtId="164" fontId="0" fillId="0" borderId="0" applyFill="0" applyBorder="0" applyAlignment="0" applyProtection="0"/>
    <xf numFmtId="2" fontId="0" fillId="0" borderId="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5" fillId="0" borderId="0" applyNumberFormat="0" applyFill="0" applyBorder="0">
      <alignment/>
      <protection locked="0"/>
    </xf>
    <xf numFmtId="0" fontId="45" fillId="3" borderId="0" applyNumberFormat="0" applyBorder="0" applyAlignment="0" applyProtection="0"/>
    <xf numFmtId="0" fontId="49" fillId="16" borderId="2" applyNumberFormat="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17" borderId="0" applyNumberFormat="0" applyBorder="0" applyAlignment="0" applyProtection="0"/>
    <xf numFmtId="0" fontId="0" fillId="18" borderId="6" applyNumberFormat="0" applyFont="0" applyAlignment="0" applyProtection="0"/>
    <xf numFmtId="0" fontId="62" fillId="0" borderId="7" applyNumberFormat="0" applyFill="0" applyAlignment="0" applyProtection="0"/>
    <xf numFmtId="0" fontId="44" fillId="4" borderId="0" applyNumberFormat="0" applyBorder="0" applyAlignment="0" applyProtection="0"/>
    <xf numFmtId="0" fontId="48" fillId="0" borderId="0" applyNumberFormat="0" applyFill="0" applyBorder="0" applyAlignment="0" applyProtection="0"/>
    <xf numFmtId="0" fontId="0" fillId="0" borderId="8" applyNumberFormat="0" applyFill="0" applyAlignment="0" applyProtection="0"/>
    <xf numFmtId="0" fontId="46" fillId="7" borderId="9" applyNumberFormat="0" applyAlignment="0" applyProtection="0"/>
    <xf numFmtId="0" fontId="63" fillId="19" borderId="9" applyNumberFormat="0" applyAlignment="0" applyProtection="0"/>
    <xf numFmtId="0" fontId="47" fillId="19" borderId="10" applyNumberFormat="0" applyAlignment="0" applyProtection="0"/>
    <xf numFmtId="0" fontId="50" fillId="0" borderId="0" applyNumberFormat="0" applyFill="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13" borderId="0" applyNumberFormat="0" applyBorder="0" applyAlignment="0" applyProtection="0"/>
    <xf numFmtId="0" fontId="51" fillId="14" borderId="0" applyNumberFormat="0" applyBorder="0" applyAlignment="0" applyProtection="0"/>
    <xf numFmtId="0" fontId="51" fillId="23" borderId="0" applyNumberFormat="0" applyBorder="0" applyAlignment="0" applyProtection="0"/>
    <xf numFmtId="0" fontId="5" fillId="0" borderId="0">
      <alignment/>
      <protection/>
    </xf>
    <xf numFmtId="0" fontId="5" fillId="0" borderId="0">
      <alignment/>
      <protection/>
    </xf>
    <xf numFmtId="0" fontId="76" fillId="0" borderId="0" applyNumberFormat="0" applyFill="0" applyBorder="0">
      <alignment/>
      <protection locked="0"/>
    </xf>
    <xf numFmtId="0" fontId="0" fillId="0" borderId="0">
      <alignment/>
      <protection/>
    </xf>
    <xf numFmtId="0" fontId="0" fillId="0" borderId="0">
      <alignment/>
      <protection/>
    </xf>
    <xf numFmtId="0" fontId="89" fillId="0" borderId="0">
      <alignment/>
      <protection/>
    </xf>
    <xf numFmtId="0" fontId="89" fillId="0" borderId="0">
      <alignment/>
      <protection/>
    </xf>
    <xf numFmtId="172" fontId="90" fillId="0" borderId="0" applyFill="0" applyBorder="0" applyAlignment="0">
      <protection/>
    </xf>
    <xf numFmtId="173" fontId="90" fillId="0" borderId="0" applyFill="0" applyBorder="0" applyAlignment="0">
      <protection/>
    </xf>
    <xf numFmtId="171" fontId="90" fillId="0" borderId="0" applyFill="0" applyBorder="0" applyAlignment="0">
      <protection/>
    </xf>
    <xf numFmtId="174" fontId="90" fillId="0" borderId="0" applyFill="0" applyBorder="0" applyAlignment="0">
      <protection/>
    </xf>
    <xf numFmtId="175"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47" fillId="0" borderId="11" applyNumberFormat="0" applyFill="0" applyAlignment="0" applyProtection="0"/>
    <xf numFmtId="172" fontId="90" fillId="0" borderId="0" applyFont="0" applyFill="0" applyBorder="0" applyAlignment="0" applyProtection="0"/>
    <xf numFmtId="173" fontId="90" fillId="0" borderId="0" applyFont="0" applyFill="0" applyBorder="0" applyAlignment="0" applyProtection="0"/>
    <xf numFmtId="5" fontId="0" fillId="0" borderId="0" applyFill="0" applyBorder="0" applyAlignment="0" applyProtection="0"/>
    <xf numFmtId="14" fontId="92" fillId="0" borderId="0" applyFill="0" applyBorder="0" applyAlignment="0">
      <protection/>
    </xf>
    <xf numFmtId="38" fontId="91" fillId="0" borderId="12">
      <alignment vertical="center"/>
      <protection/>
    </xf>
    <xf numFmtId="41" fontId="0" fillId="0" borderId="0" applyFont="0" applyFill="0" applyBorder="0" applyAlignment="0" applyProtection="0"/>
    <xf numFmtId="43" fontId="0" fillId="0" borderId="0" applyFont="0" applyFill="0" applyBorder="0" applyAlignment="0" applyProtection="0"/>
    <xf numFmtId="172" fontId="90" fillId="0" borderId="0" applyFill="0" applyBorder="0" applyAlignment="0">
      <protection/>
    </xf>
    <xf numFmtId="173"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4" fillId="0" borderId="13" applyNumberFormat="0" applyProtection="0">
      <alignment/>
    </xf>
    <xf numFmtId="0" fontId="4" fillId="0" borderId="14">
      <alignment horizontal="left" vertical="center"/>
      <protection/>
    </xf>
    <xf numFmtId="0" fontId="93" fillId="0" borderId="0" applyNumberFormat="0" applyFill="0" applyBorder="0">
      <alignment/>
      <protection locked="0"/>
    </xf>
    <xf numFmtId="172" fontId="90" fillId="0" borderId="0" applyFill="0" applyBorder="0" applyAlignment="0">
      <protection/>
    </xf>
    <xf numFmtId="173"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94" fillId="0" borderId="15" applyNumberFormat="0" applyFill="0" applyAlignment="0" applyProtection="0"/>
    <xf numFmtId="0" fontId="95" fillId="0" borderId="16" applyNumberFormat="0" applyFill="0" applyAlignment="0" applyProtection="0"/>
    <xf numFmtId="0" fontId="0" fillId="0" borderId="0">
      <alignment/>
      <protection/>
    </xf>
    <xf numFmtId="0" fontId="5" fillId="0" borderId="0">
      <alignment/>
      <protection/>
    </xf>
    <xf numFmtId="175" fontId="90" fillId="0" borderId="0" applyFont="0" applyFill="0" applyBorder="0" applyAlignment="0" applyProtection="0"/>
    <xf numFmtId="179" fontId="90" fillId="0" borderId="0" applyFont="0" applyFill="0" applyBorder="0" applyAlignment="0" applyProtection="0"/>
    <xf numFmtId="172" fontId="90" fillId="0" borderId="0" applyFill="0" applyBorder="0" applyAlignment="0">
      <protection/>
    </xf>
    <xf numFmtId="173" fontId="90" fillId="0" borderId="0" applyFill="0" applyBorder="0" applyAlignment="0">
      <protection/>
    </xf>
    <xf numFmtId="172" fontId="90" fillId="0" borderId="0" applyFill="0" applyBorder="0" applyAlignment="0">
      <protection/>
    </xf>
    <xf numFmtId="176" fontId="90" fillId="0" borderId="0" applyFill="0" applyBorder="0" applyAlignment="0">
      <protection/>
    </xf>
    <xf numFmtId="173" fontId="90" fillId="0" borderId="0" applyFill="0" applyBorder="0" applyAlignment="0">
      <protection/>
    </xf>
    <xf numFmtId="0" fontId="89" fillId="0" borderId="0">
      <alignment/>
      <protection/>
    </xf>
    <xf numFmtId="49" fontId="92" fillId="0" borderId="0" applyFill="0" applyBorder="0" applyAlignment="0">
      <protection/>
    </xf>
    <xf numFmtId="177" fontId="90" fillId="0" borderId="0" applyFill="0" applyBorder="0" applyAlignment="0">
      <protection/>
    </xf>
    <xf numFmtId="178" fontId="90" fillId="0" borderId="0" applyFill="0" applyBorder="0" applyAlignment="0">
      <protection/>
    </xf>
    <xf numFmtId="169" fontId="5" fillId="0" borderId="0" applyFont="0" applyFill="0" applyBorder="0" applyAlignment="0" applyProtection="0"/>
    <xf numFmtId="170" fontId="5" fillId="0" borderId="0" applyFont="0" applyFill="0" applyBorder="0" applyAlignment="0" applyProtection="0"/>
    <xf numFmtId="0" fontId="0" fillId="0" borderId="0">
      <alignment/>
      <protection/>
    </xf>
  </cellStyleXfs>
  <cellXfs count="1114">
    <xf numFmtId="0" fontId="0" fillId="0" borderId="0" xfId="0"/>
    <xf numFmtId="0" fontId="0" fillId="24" borderId="0" xfId="0" applyFill="1"/>
    <xf numFmtId="0" fontId="5" fillId="24" borderId="0" xfId="0" applyFont="1" applyFill="1"/>
    <xf numFmtId="0" fontId="6" fillId="25" borderId="0" xfId="0" applyFont="1" applyFill="1"/>
    <xf numFmtId="0" fontId="5" fillId="25" borderId="0" xfId="0" applyFont="1" applyFill="1"/>
    <xf numFmtId="0" fontId="0" fillId="25" borderId="0" xfId="0" applyFill="1"/>
    <xf numFmtId="14" fontId="7" fillId="25" borderId="17" xfId="0" applyNumberFormat="1" applyFont="1" applyFill="1" applyBorder="1" applyAlignment="1">
      <alignment horizontal="center"/>
    </xf>
    <xf numFmtId="0" fontId="5" fillId="26" borderId="18" xfId="0" applyFont="1" applyFill="1" applyBorder="1"/>
    <xf numFmtId="0" fontId="5" fillId="26" borderId="19" xfId="0" applyFont="1" applyFill="1" applyBorder="1"/>
    <xf numFmtId="0" fontId="5" fillId="26" borderId="20" xfId="0" applyFont="1" applyFill="1" applyBorder="1"/>
    <xf numFmtId="0" fontId="5" fillId="26" borderId="21" xfId="0" applyFont="1" applyFill="1" applyBorder="1"/>
    <xf numFmtId="0" fontId="5" fillId="26" borderId="22" xfId="0" applyFont="1" applyFill="1" applyBorder="1"/>
    <xf numFmtId="0" fontId="5" fillId="26" borderId="23" xfId="0" applyFont="1" applyFill="1" applyBorder="1"/>
    <xf numFmtId="0" fontId="5" fillId="27" borderId="18" xfId="0" applyFont="1" applyFill="1" applyBorder="1"/>
    <xf numFmtId="0" fontId="6" fillId="26" borderId="0" xfId="0" applyFont="1" applyFill="1"/>
    <xf numFmtId="0" fontId="5" fillId="26" borderId="24" xfId="0" applyFont="1" applyFill="1" applyBorder="1"/>
    <xf numFmtId="0" fontId="5" fillId="26" borderId="25" xfId="0" applyFont="1" applyFill="1" applyBorder="1"/>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xf numFmtId="0" fontId="5" fillId="19" borderId="0" xfId="0" applyFont="1" applyFill="1"/>
    <xf numFmtId="0" fontId="0" fillId="19" borderId="0" xfId="0" applyFill="1"/>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xf numFmtId="0" fontId="6" fillId="26" borderId="35" xfId="0" applyFont="1" applyFill="1" applyBorder="1" applyAlignment="1">
      <alignment horizontal="center" vertical="center"/>
    </xf>
    <xf numFmtId="0" fontId="5" fillId="26" borderId="36" xfId="0" applyFont="1" applyFill="1" applyBorder="1"/>
    <xf numFmtId="0" fontId="0" fillId="25" borderId="0" xfId="0" applyFill="1" applyAlignment="1">
      <alignment vertical="center"/>
    </xf>
    <xf numFmtId="0" fontId="5" fillId="27" borderId="28" xfId="0" applyFont="1" applyFill="1" applyBorder="1"/>
    <xf numFmtId="0" fontId="5" fillId="27" borderId="29" xfId="0" applyFont="1" applyFill="1" applyBorder="1"/>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10" fillId="25" borderId="0" xfId="0" applyFont="1" applyFill="1"/>
    <xf numFmtId="0" fontId="6" fillId="26" borderId="26" xfId="0" applyFont="1" applyFill="1" applyBorder="1" applyAlignment="1">
      <alignment horizontal="center" vertical="center"/>
    </xf>
    <xf numFmtId="0" fontId="5" fillId="24" borderId="0" xfId="0" applyFont="1" applyFill="1" applyProtection="1">
      <protection locked="0"/>
    </xf>
    <xf numFmtId="3" fontId="0" fillId="24" borderId="37" xfId="0" applyNumberForma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9"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9" xfId="0" applyFont="1" applyFill="1" applyBorder="1" applyAlignment="1">
      <alignment vertical="center"/>
    </xf>
    <xf numFmtId="0" fontId="6" fillId="26" borderId="32" xfId="0" applyFont="1" applyFill="1" applyBorder="1" applyAlignment="1">
      <alignment horizontal="center" vertical="center"/>
    </xf>
    <xf numFmtId="0" fontId="6" fillId="26" borderId="38" xfId="0" applyFont="1" applyFill="1" applyBorder="1" applyAlignment="1">
      <alignment vertical="center"/>
    </xf>
    <xf numFmtId="0" fontId="0" fillId="24" borderId="0" xfId="0" applyFill="1" applyAlignment="1">
      <alignment horizontal="left"/>
    </xf>
    <xf numFmtId="3" fontId="5" fillId="24" borderId="39" xfId="0" applyNumberFormat="1" applyFont="1" applyFill="1" applyBorder="1" applyAlignment="1">
      <alignment horizontal="center" vertical="center"/>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9" xfId="0" applyFont="1" applyFill="1" applyBorder="1" applyAlignment="1">
      <alignment vertical="center" wrapText="1" shrinkToFit="1"/>
    </xf>
    <xf numFmtId="0" fontId="6" fillId="26" borderId="37"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8"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9" fontId="5" fillId="25" borderId="39"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9" xfId="0" applyNumberFormat="1" applyFont="1" applyFill="1" applyBorder="1" applyAlignment="1" applyProtection="1">
      <alignment horizontal="center" vertical="center" wrapText="1"/>
      <protection locked="0"/>
    </xf>
    <xf numFmtId="3" fontId="5" fillId="25" borderId="37"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7"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7"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9"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xf numFmtId="0" fontId="6" fillId="26" borderId="17" xfId="0" applyFont="1" applyFill="1" applyBorder="1" applyAlignment="1">
      <alignment vertical="center" wrapText="1"/>
    </xf>
    <xf numFmtId="3" fontId="5" fillId="26" borderId="39" xfId="0" applyNumberFormat="1" applyFont="1" applyFill="1" applyBorder="1" applyAlignment="1">
      <alignment horizontal="center" vertical="center"/>
    </xf>
    <xf numFmtId="0" fontId="5" fillId="26" borderId="18" xfId="0" applyFont="1" applyFill="1" applyBorder="1" applyAlignment="1">
      <alignment horizontal="center" vertical="center"/>
    </xf>
    <xf numFmtId="0" fontId="29" fillId="25" borderId="0" xfId="0" applyFont="1" applyFill="1"/>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1"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2" fillId="24" borderId="0" xfId="0" applyFont="1" applyFill="1" applyAlignment="1" applyProtection="1">
      <alignment vertical="center"/>
      <protection locked="0"/>
    </xf>
    <xf numFmtId="0" fontId="0" fillId="30" borderId="55" xfId="0" applyFill="1" applyBorder="1" applyAlignment="1" applyProtection="1">
      <alignment vertical="center"/>
      <protection locked="0"/>
    </xf>
    <xf numFmtId="0" fontId="32" fillId="24" borderId="0" xfId="0" applyFont="1" applyFill="1" applyAlignment="1">
      <alignment vertical="center"/>
    </xf>
    <xf numFmtId="0" fontId="32"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4" fillId="29" borderId="0" xfId="0" applyFont="1" applyFill="1" applyAlignment="1">
      <alignment vertical="center"/>
    </xf>
    <xf numFmtId="0" fontId="34" fillId="29" borderId="0" xfId="0" applyFont="1" applyFill="1" applyAlignment="1">
      <alignment horizontal="right" vertical="center"/>
    </xf>
    <xf numFmtId="0" fontId="34" fillId="27" borderId="0" xfId="0" applyFont="1" applyFill="1" applyAlignment="1">
      <alignment vertical="center"/>
    </xf>
    <xf numFmtId="0" fontId="34" fillId="27" borderId="0" xfId="0" applyFont="1" applyFill="1" applyAlignment="1">
      <alignment horizontal="right" vertical="center"/>
    </xf>
    <xf numFmtId="0" fontId="34" fillId="24" borderId="0" xfId="0" applyFont="1" applyFill="1" applyAlignment="1">
      <alignment vertical="center"/>
    </xf>
    <xf numFmtId="0" fontId="34" fillId="30" borderId="0" xfId="0" applyFont="1" applyFill="1" applyAlignment="1">
      <alignment vertical="center"/>
    </xf>
    <xf numFmtId="0" fontId="34" fillId="30" borderId="0" xfId="0" applyFont="1" applyFill="1" applyAlignment="1">
      <alignment horizontal="right" vertical="center"/>
    </xf>
    <xf numFmtId="0" fontId="34" fillId="24" borderId="0" xfId="0" applyFont="1" applyFill="1" applyAlignment="1">
      <alignment horizontal="center" vertical="center"/>
    </xf>
    <xf numFmtId="0" fontId="0" fillId="28" borderId="0" xfId="0" applyFill="1"/>
    <xf numFmtId="0" fontId="32" fillId="28" borderId="0" xfId="0" applyFont="1" applyFill="1"/>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49" fontId="0" fillId="29" borderId="55" xfId="0" applyNumberFormat="1" applyFill="1" applyBorder="1" applyAlignment="1" applyProtection="1">
      <alignmen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45" applyFill="1" applyBorder="1" applyAlignment="1" applyProtection="1">
      <alignment vertical="center"/>
      <protection locked="0"/>
    </xf>
    <xf numFmtId="0" fontId="25" fillId="30" borderId="55" xfId="45" applyFill="1" applyBorder="1" applyAlignment="1" applyProtection="1">
      <alignment vertical="center"/>
      <protection locked="0"/>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lignment horizontal="left" vertical="center"/>
    </xf>
    <xf numFmtId="49" fontId="0" fillId="24" borderId="59" xfId="0" applyNumberForma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0" fontId="5" fillId="27" borderId="37" xfId="0" applyFont="1" applyFill="1" applyBorder="1" applyAlignment="1">
      <alignment horizontal="center" vertical="center"/>
    </xf>
    <xf numFmtId="0" fontId="5" fillId="27" borderId="37" xfId="0" applyFont="1" applyFill="1" applyBorder="1" applyAlignment="1">
      <alignment vertical="center"/>
    </xf>
    <xf numFmtId="0" fontId="7" fillId="25" borderId="37" xfId="0" applyFont="1" applyFill="1" applyBorder="1" applyAlignment="1">
      <alignment horizontal="center" vertical="center"/>
    </xf>
    <xf numFmtId="0" fontId="12" fillId="26" borderId="39"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8"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7"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7" xfId="0" applyNumberFormat="1" applyFont="1" applyFill="1" applyBorder="1" applyAlignment="1" applyProtection="1">
      <alignment horizontal="center" vertical="center"/>
      <protection locked="0"/>
    </xf>
    <xf numFmtId="167" fontId="0" fillId="24" borderId="37"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7" xfId="0" applyNumberFormat="1" applyBorder="1" applyAlignment="1" applyProtection="1">
      <alignment horizontal="center" vertical="center"/>
      <protection locked="0"/>
    </xf>
    <xf numFmtId="3" fontId="5" fillId="25" borderId="29" xfId="0" applyNumberFormat="1" applyFont="1" applyFill="1" applyBorder="1" applyAlignment="1">
      <alignment horizontal="center" vertical="center"/>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8"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9"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30" fillId="24" borderId="0" xfId="0" applyFont="1" applyFill="1" applyAlignment="1">
      <alignment horizontal="center" vertical="center"/>
    </xf>
    <xf numFmtId="0" fontId="38" fillId="25" borderId="0" xfId="0" applyFont="1" applyFill="1" applyAlignment="1">
      <alignment vertical="center"/>
    </xf>
    <xf numFmtId="0" fontId="38" fillId="25" borderId="0" xfId="0" applyFont="1" applyFill="1" applyAlignment="1" applyProtection="1">
      <alignment vertical="center"/>
      <protection locked="0"/>
    </xf>
    <xf numFmtId="0" fontId="2" fillId="25" borderId="37" xfId="0" applyFont="1" applyFill="1" applyBorder="1" applyAlignment="1" applyProtection="1">
      <alignment horizontal="center" vertical="center"/>
      <protection locked="0"/>
    </xf>
    <xf numFmtId="0" fontId="0" fillId="0" borderId="0" xfId="0" applyFont="1"/>
    <xf numFmtId="3" fontId="5" fillId="26" borderId="37" xfId="0" applyNumberFormat="1" applyFont="1" applyFill="1" applyBorder="1" applyAlignment="1">
      <alignment horizontal="center" vertical="center"/>
    </xf>
    <xf numFmtId="0" fontId="6" fillId="26" borderId="38" xfId="0" applyFont="1" applyFill="1" applyBorder="1" applyAlignment="1" applyProtection="1">
      <alignment vertical="center"/>
      <protection locked="0"/>
    </xf>
    <xf numFmtId="3" fontId="5" fillId="26" borderId="28" xfId="0" applyNumberFormat="1" applyFont="1" applyFill="1" applyBorder="1" applyAlignment="1">
      <alignment horizontal="center" vertical="center"/>
    </xf>
    <xf numFmtId="0" fontId="0" fillId="25" borderId="0" xfId="0" applyFill="1" applyProtection="1">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38" fillId="26" borderId="0" xfId="0" applyFont="1" applyFill="1"/>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7"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7" xfId="0" applyFont="1" applyFill="1" applyBorder="1" applyAlignment="1">
      <alignment horizontal="center" vertical="center"/>
    </xf>
    <xf numFmtId="3" fontId="0" fillId="0" borderId="37" xfId="0" applyNumberFormat="1" applyFont="1" applyBorder="1" applyAlignment="1">
      <alignment horizontal="right" vertical="center" indent="1"/>
    </xf>
    <xf numFmtId="3" fontId="0" fillId="0" borderId="37"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3" fontId="5" fillId="26" borderId="41" xfId="0" applyNumberFormat="1" applyFont="1" applyFill="1" applyBorder="1" applyAlignment="1">
      <alignment horizontal="center" vertical="center"/>
    </xf>
    <xf numFmtId="0" fontId="0" fillId="7" borderId="0" xfId="0" applyFill="1" applyAlignment="1">
      <alignment vertical="center"/>
    </xf>
    <xf numFmtId="0" fontId="39" fillId="7" borderId="0" xfId="0" applyFont="1" applyFill="1" applyAlignment="1">
      <alignment horizontal="center" vertical="center"/>
    </xf>
    <xf numFmtId="0" fontId="0" fillId="7" borderId="37"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7" xfId="0" applyFill="1" applyBorder="1" applyAlignment="1" applyProtection="1">
      <alignment horizontal="left" vertical="center"/>
      <protection locked="0"/>
    </xf>
    <xf numFmtId="14" fontId="0" fillId="25" borderId="37" xfId="0" applyNumberFormat="1" applyFill="1" applyBorder="1" applyAlignment="1" applyProtection="1">
      <alignment horizontal="center" vertical="center"/>
      <protection locked="0"/>
    </xf>
    <xf numFmtId="14" fontId="2" fillId="25" borderId="37" xfId="0" applyNumberFormat="1" applyFont="1" applyFill="1" applyBorder="1" applyAlignment="1">
      <alignment horizontal="center" vertical="center"/>
    </xf>
    <xf numFmtId="3" fontId="0" fillId="25" borderId="37"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7" xfId="0" applyNumberFormat="1" applyFill="1" applyBorder="1" applyAlignment="1" applyProtection="1">
      <alignment horizontal="right" vertical="center" indent="1"/>
      <protection locked="0"/>
    </xf>
    <xf numFmtId="9" fontId="0" fillId="25" borderId="37"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Fill="1" applyBorder="1" applyAlignment="1">
      <alignment horizontal="right" vertical="center" indent="1"/>
    </xf>
    <xf numFmtId="168" fontId="0" fillId="25" borderId="37"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66" fontId="5" fillId="25" borderId="62"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7" xfId="0"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lignment vertical="center"/>
    </xf>
    <xf numFmtId="0" fontId="0" fillId="27" borderId="36" xfId="0" applyFill="1" applyBorder="1" applyAlignment="1">
      <alignment vertical="center"/>
    </xf>
    <xf numFmtId="0" fontId="6" fillId="26" borderId="17" xfId="0" applyFont="1" applyFill="1" applyBorder="1" applyAlignment="1">
      <alignment horizontal="center" vertical="center"/>
    </xf>
    <xf numFmtId="0" fontId="0" fillId="27" borderId="62" xfId="0" applyFill="1" applyBorder="1" applyAlignment="1">
      <alignment vertical="center"/>
    </xf>
    <xf numFmtId="0" fontId="0" fillId="27" borderId="28" xfId="0" applyFill="1" applyBorder="1" applyAlignment="1">
      <alignment vertical="center"/>
    </xf>
    <xf numFmtId="0" fontId="0" fillId="27" borderId="29" xfId="0" applyFill="1" applyBorder="1" applyAlignment="1">
      <alignment vertical="center"/>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8"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7"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7"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69">
      <alignment/>
      <protection/>
    </xf>
    <xf numFmtId="0" fontId="5" fillId="0" borderId="0" xfId="69" applyAlignment="1">
      <alignment horizontal="center" vertical="center"/>
      <protection/>
    </xf>
    <xf numFmtId="0" fontId="5" fillId="0" borderId="66" xfId="69" applyBorder="1" applyAlignment="1">
      <alignment horizontal="center" vertical="center"/>
      <protection/>
    </xf>
    <xf numFmtId="0" fontId="5" fillId="0" borderId="13" xfId="69" applyBorder="1" applyAlignment="1">
      <alignment horizontal="center" vertical="center"/>
      <protection/>
    </xf>
    <xf numFmtId="0" fontId="5" fillId="0" borderId="33" xfId="69" applyBorder="1" applyAlignment="1">
      <alignment horizontal="center" vertical="center"/>
      <protection/>
    </xf>
    <xf numFmtId="0" fontId="67" fillId="25" borderId="37" xfId="69" applyFont="1" applyFill="1" applyBorder="1" applyAlignment="1">
      <alignment vertical="center" wrapText="1"/>
      <protection/>
    </xf>
    <xf numFmtId="0" fontId="67" fillId="25" borderId="17" xfId="69" applyFont="1" applyFill="1" applyBorder="1" applyAlignment="1">
      <alignment horizontal="center" vertical="center" wrapText="1"/>
      <protection/>
    </xf>
    <xf numFmtId="0" fontId="5" fillId="0" borderId="37" xfId="69" applyBorder="1">
      <alignment/>
      <protection/>
    </xf>
    <xf numFmtId="0" fontId="5" fillId="0" borderId="28" xfId="69" applyBorder="1">
      <alignment/>
      <protection/>
    </xf>
    <xf numFmtId="0" fontId="5" fillId="0" borderId="33" xfId="69" applyBorder="1">
      <alignment/>
      <protection/>
    </xf>
    <xf numFmtId="0" fontId="5" fillId="0" borderId="17" xfId="69" applyBorder="1" applyAlignment="1">
      <alignment horizontal="center" vertical="center"/>
      <protection/>
    </xf>
    <xf numFmtId="0" fontId="5" fillId="0" borderId="35" xfId="69" applyBorder="1">
      <alignment/>
      <protection/>
    </xf>
    <xf numFmtId="0" fontId="5" fillId="0" borderId="64" xfId="69" applyBorder="1" applyAlignment="1">
      <alignment horizontal="center" vertical="center"/>
      <protection/>
    </xf>
    <xf numFmtId="0" fontId="67" fillId="25" borderId="41" xfId="69" applyFont="1" applyFill="1" applyBorder="1" applyAlignment="1">
      <alignment vertical="center" wrapText="1"/>
      <protection/>
    </xf>
    <xf numFmtId="0" fontId="67" fillId="25" borderId="64" xfId="69" applyFont="1" applyFill="1" applyBorder="1" applyAlignment="1">
      <alignment horizontal="center" vertical="center" wrapText="1"/>
      <protection/>
    </xf>
    <xf numFmtId="0" fontId="5" fillId="0" borderId="41" xfId="69" applyBorder="1">
      <alignment/>
      <protection/>
    </xf>
    <xf numFmtId="0" fontId="5" fillId="0" borderId="29" xfId="69" applyBorder="1">
      <alignment/>
      <protection/>
    </xf>
    <xf numFmtId="1" fontId="5" fillId="0" borderId="67" xfId="70" applyNumberFormat="1" applyBorder="1" applyAlignment="1">
      <alignment horizontal="left"/>
      <protection/>
    </xf>
    <xf numFmtId="0" fontId="5" fillId="0" borderId="67" xfId="70" applyBorder="1" applyAlignment="1">
      <alignment horizontal="left"/>
      <protection/>
    </xf>
    <xf numFmtId="1" fontId="5" fillId="0" borderId="67" xfId="70" applyNumberFormat="1" applyBorder="1" applyAlignment="1">
      <alignment horizontal="left" vertical="top" wrapText="1"/>
      <protection/>
    </xf>
    <xf numFmtId="1" fontId="68" fillId="0" borderId="67" xfId="0" applyNumberFormat="1" applyFont="1" applyBorder="1" applyAlignment="1">
      <alignment horizontal="left"/>
    </xf>
    <xf numFmtId="1" fontId="5" fillId="0" borderId="68" xfId="70" applyNumberFormat="1" applyBorder="1" applyAlignment="1">
      <alignment horizontal="left"/>
      <protection/>
    </xf>
    <xf numFmtId="49" fontId="0" fillId="0" borderId="0" xfId="0" applyNumberFormat="1"/>
    <xf numFmtId="0" fontId="69" fillId="0" borderId="0" xfId="0" applyFont="1"/>
    <xf numFmtId="49" fontId="69" fillId="0" borderId="0" xfId="0" applyNumberFormat="1" applyFont="1"/>
    <xf numFmtId="3" fontId="0" fillId="0" borderId="0" xfId="0" applyNumberFormat="1"/>
    <xf numFmtId="49" fontId="0" fillId="0" borderId="0" xfId="0" applyNumberFormat="1" applyFont="1"/>
    <xf numFmtId="0" fontId="2" fillId="0" borderId="0" xfId="0" applyFont="1"/>
    <xf numFmtId="49" fontId="5" fillId="0" borderId="0" xfId="70" applyNumberFormat="1" applyAlignment="1">
      <alignment horizontal="center"/>
      <protection/>
    </xf>
    <xf numFmtId="49" fontId="5" fillId="0" borderId="0" xfId="70" applyNumberFormat="1" applyAlignment="1">
      <alignment horizontal="center" vertical="top"/>
      <protection/>
    </xf>
    <xf numFmtId="49" fontId="68" fillId="0" borderId="0" xfId="0" applyNumberFormat="1" applyFont="1" applyAlignment="1">
      <alignment horizontal="center"/>
    </xf>
    <xf numFmtId="0" fontId="70" fillId="0" borderId="0" xfId="0" applyFont="1"/>
    <xf numFmtId="0" fontId="71" fillId="0" borderId="0" xfId="0" applyFont="1"/>
    <xf numFmtId="0" fontId="0" fillId="24" borderId="0" xfId="0" applyFill="1" applyAlignment="1" applyProtection="1">
      <alignment vertical="center"/>
      <protection locked="0"/>
    </xf>
    <xf numFmtId="1" fontId="0" fillId="0" borderId="0" xfId="0" applyNumberFormat="1"/>
    <xf numFmtId="0" fontId="25" fillId="0" borderId="0" xfId="45"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xf numFmtId="1" fontId="5" fillId="0" borderId="69" xfId="70" applyNumberFormat="1" applyBorder="1" applyAlignment="1">
      <alignment horizontal="left"/>
      <protection/>
    </xf>
    <xf numFmtId="0" fontId="5" fillId="0" borderId="48" xfId="69" applyBorder="1">
      <alignment/>
      <protection/>
    </xf>
    <xf numFmtId="0" fontId="5" fillId="0" borderId="72" xfId="69" applyBorder="1" applyAlignment="1">
      <alignment horizontal="center" vertical="center"/>
      <protection/>
    </xf>
    <xf numFmtId="0" fontId="5" fillId="0" borderId="48" xfId="69" applyBorder="1" applyAlignment="1">
      <alignment horizontal="center" vertical="center"/>
      <protection/>
    </xf>
    <xf numFmtId="0" fontId="67" fillId="25" borderId="51" xfId="69" applyFont="1" applyFill="1" applyBorder="1" applyAlignment="1">
      <alignment vertical="center" wrapText="1"/>
      <protection/>
    </xf>
    <xf numFmtId="0" fontId="67" fillId="25" borderId="72" xfId="69" applyFont="1" applyFill="1" applyBorder="1" applyAlignment="1">
      <alignment horizontal="center" vertical="center" wrapText="1"/>
      <protection/>
    </xf>
    <xf numFmtId="0" fontId="5" fillId="0" borderId="51" xfId="69" applyBorder="1">
      <alignment/>
      <protection/>
    </xf>
    <xf numFmtId="0" fontId="5" fillId="0" borderId="73" xfId="69" applyBorder="1">
      <alignment/>
      <protection/>
    </xf>
    <xf numFmtId="0" fontId="5" fillId="0" borderId="70" xfId="69" applyBorder="1" applyAlignment="1">
      <alignment horizontal="center" vertical="center"/>
      <protection/>
    </xf>
    <xf numFmtId="0" fontId="5" fillId="0" borderId="74" xfId="69" applyBorder="1" applyAlignment="1">
      <alignment horizontal="center" vertical="center"/>
      <protection/>
    </xf>
    <xf numFmtId="0" fontId="5" fillId="0" borderId="71" xfId="69" applyBorder="1" applyAlignment="1">
      <alignment horizontal="center" vertical="center"/>
      <protection/>
    </xf>
    <xf numFmtId="0" fontId="5" fillId="0" borderId="75" xfId="69" applyBorder="1">
      <alignment/>
      <protection/>
    </xf>
    <xf numFmtId="0" fontId="0" fillId="0" borderId="76" xfId="0" applyBorder="1"/>
    <xf numFmtId="0" fontId="0" fillId="0" borderId="25" xfId="0" applyBorder="1"/>
    <xf numFmtId="0" fontId="0" fillId="0" borderId="77" xfId="0" applyBorder="1"/>
    <xf numFmtId="0" fontId="0" fillId="0" borderId="66" xfId="0" applyFont="1" applyBorder="1"/>
    <xf numFmtId="0" fontId="0" fillId="0" borderId="13" xfId="0" applyBorder="1"/>
    <xf numFmtId="0" fontId="0" fillId="31" borderId="0" xfId="0" applyFont="1" applyFill="1"/>
    <xf numFmtId="49" fontId="0" fillId="30" borderId="54"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2" borderId="0" xfId="69" applyFill="1">
      <alignment/>
      <protection/>
    </xf>
    <xf numFmtId="0" fontId="5" fillId="33" borderId="0" xfId="69" applyFill="1">
      <alignment/>
      <protection/>
    </xf>
    <xf numFmtId="0" fontId="74" fillId="33" borderId="0" xfId="69" applyFont="1" applyFill="1" applyAlignment="1">
      <alignment vertical="top"/>
      <protection/>
    </xf>
    <xf numFmtId="0" fontId="75" fillId="33" borderId="0" xfId="69" applyFont="1" applyFill="1" applyAlignment="1">
      <alignment wrapText="1"/>
      <protection/>
    </xf>
    <xf numFmtId="0" fontId="74" fillId="33" borderId="0" xfId="69" applyFont="1" applyFill="1" applyAlignment="1">
      <alignment wrapText="1"/>
      <protection/>
    </xf>
    <xf numFmtId="0" fontId="74" fillId="33" borderId="0" xfId="69" applyFont="1" applyFill="1">
      <alignment/>
      <protection/>
    </xf>
    <xf numFmtId="0" fontId="74" fillId="33" borderId="0" xfId="70" applyFont="1" applyFill="1" applyAlignment="1">
      <alignment wrapText="1"/>
      <protection/>
    </xf>
    <xf numFmtId="0" fontId="77" fillId="33" borderId="0" xfId="71" applyFont="1" applyFill="1" applyAlignment="1" applyProtection="1">
      <alignment/>
      <protection/>
    </xf>
    <xf numFmtId="0" fontId="8" fillId="33" borderId="0" xfId="69" applyFont="1" applyFill="1" applyAlignment="1">
      <alignment horizontal="right" wrapText="1"/>
      <protection/>
    </xf>
    <xf numFmtId="0" fontId="74" fillId="33" borderId="0" xfId="69" applyFont="1" applyFill="1" applyAlignment="1">
      <alignment horizontal="right" wrapText="1"/>
      <protection/>
    </xf>
    <xf numFmtId="0" fontId="0" fillId="34" borderId="0" xfId="0" applyFill="1" applyAlignment="1">
      <alignment horizontal="right" vertical="center"/>
    </xf>
    <xf numFmtId="0" fontId="0" fillId="30" borderId="54" xfId="0" applyFont="1" applyFill="1" applyBorder="1" applyAlignment="1" applyProtection="1">
      <alignment vertical="center"/>
      <protection locked="0"/>
    </xf>
    <xf numFmtId="49" fontId="0" fillId="0" borderId="37" xfId="0" applyNumberFormat="1" applyBorder="1"/>
    <xf numFmtId="49" fontId="78" fillId="0" borderId="43" xfId="0" applyNumberFormat="1" applyFont="1" applyBorder="1" applyAlignment="1">
      <alignment horizontal="center" vertical="center"/>
    </xf>
    <xf numFmtId="49" fontId="79" fillId="0" borderId="43" xfId="0" applyNumberFormat="1" applyFont="1" applyBorder="1" applyAlignment="1">
      <alignment horizontal="center" vertical="center"/>
    </xf>
    <xf numFmtId="0" fontId="0" fillId="0" borderId="0" xfId="0" applyFont="1"/>
    <xf numFmtId="0" fontId="80" fillId="33" borderId="0" xfId="45" applyFont="1" applyFill="1" applyAlignment="1" applyProtection="1">
      <alignment wrapText="1"/>
      <protection/>
    </xf>
    <xf numFmtId="0" fontId="0" fillId="0" borderId="37" xfId="0" applyBorder="1" applyAlignment="1">
      <alignment horizontal="center"/>
    </xf>
    <xf numFmtId="3" fontId="0" fillId="0" borderId="37" xfId="0" applyNumberFormat="1" applyBorder="1" applyAlignment="1">
      <alignment horizontal="right"/>
    </xf>
    <xf numFmtId="3" fontId="0" fillId="0" borderId="28" xfId="0" applyNumberFormat="1" applyBorder="1" applyAlignment="1">
      <alignment horizontal="right"/>
    </xf>
    <xf numFmtId="49" fontId="0" fillId="0" borderId="37" xfId="0" applyNumberFormat="1" applyBorder="1" applyAlignment="1">
      <alignment horizontal="center"/>
    </xf>
    <xf numFmtId="0" fontId="0" fillId="0" borderId="37"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3" fontId="69" fillId="0" borderId="0" xfId="0" applyNumberFormat="1" applyFont="1"/>
    <xf numFmtId="0" fontId="0" fillId="35" borderId="0" xfId="0" applyFont="1" applyFill="1" applyAlignment="1">
      <alignment horizontal="center"/>
    </xf>
    <xf numFmtId="0" fontId="82" fillId="36" borderId="78" xfId="0" applyFont="1" applyFill="1" applyBorder="1" applyAlignment="1">
      <alignment horizontal="center" vertical="center"/>
    </xf>
    <xf numFmtId="0" fontId="0" fillId="36" borderId="0" xfId="0" applyFont="1" applyFill="1"/>
    <xf numFmtId="0" fontId="0" fillId="36" borderId="0" xfId="0" applyFill="1"/>
    <xf numFmtId="0" fontId="82" fillId="36" borderId="49" xfId="0" applyFont="1" applyFill="1" applyBorder="1" applyAlignment="1">
      <alignment horizontal="center" vertical="center"/>
    </xf>
    <xf numFmtId="0" fontId="82" fillId="36" borderId="25" xfId="0" applyFont="1" applyFill="1" applyBorder="1" applyAlignment="1">
      <alignment horizontal="center" vertical="center"/>
    </xf>
    <xf numFmtId="0" fontId="82" fillId="36" borderId="79" xfId="0" applyFont="1" applyFill="1" applyBorder="1" applyAlignment="1">
      <alignment horizontal="center" vertical="center"/>
    </xf>
    <xf numFmtId="3" fontId="0" fillId="0" borderId="37" xfId="0" applyNumberFormat="1" applyBorder="1"/>
    <xf numFmtId="3" fontId="0" fillId="0" borderId="28" xfId="0" applyNumberFormat="1" applyBorder="1"/>
    <xf numFmtId="3" fontId="0" fillId="0" borderId="41" xfId="0" applyNumberFormat="1" applyBorder="1"/>
    <xf numFmtId="3" fontId="0" fillId="0" borderId="29" xfId="0" applyNumberFormat="1" applyBorder="1"/>
    <xf numFmtId="3" fontId="0" fillId="36" borderId="0" xfId="0" applyNumberFormat="1" applyFill="1"/>
    <xf numFmtId="0" fontId="2" fillId="32" borderId="80" xfId="0" applyFont="1" applyFill="1" applyBorder="1"/>
    <xf numFmtId="0" fontId="2" fillId="32" borderId="81" xfId="0" applyFont="1" applyFill="1" applyBorder="1"/>
    <xf numFmtId="0" fontId="2" fillId="32" borderId="65" xfId="0" applyFont="1" applyFill="1" applyBorder="1"/>
    <xf numFmtId="0" fontId="0" fillId="32" borderId="49" xfId="0" applyFill="1" applyBorder="1"/>
    <xf numFmtId="0" fontId="0" fillId="32" borderId="25" xfId="0" applyFill="1" applyBorder="1"/>
    <xf numFmtId="0" fontId="0" fillId="32" borderId="79" xfId="0" applyFill="1" applyBorder="1"/>
    <xf numFmtId="49" fontId="0" fillId="36" borderId="0" xfId="0" applyNumberFormat="1" applyFill="1"/>
    <xf numFmtId="0" fontId="82" fillId="36" borderId="82" xfId="0" applyFont="1" applyFill="1" applyBorder="1" applyAlignment="1">
      <alignment horizontal="center" vertical="center"/>
    </xf>
    <xf numFmtId="0" fontId="82" fillId="36" borderId="82" xfId="0" applyFont="1" applyFill="1" applyBorder="1" applyAlignment="1">
      <alignment horizontal="right" vertical="center"/>
    </xf>
    <xf numFmtId="0" fontId="82" fillId="36" borderId="20" xfId="0" applyFont="1" applyFill="1" applyBorder="1" applyAlignment="1">
      <alignment horizontal="center" vertical="center"/>
    </xf>
    <xf numFmtId="3" fontId="0" fillId="0" borderId="42" xfId="0" applyNumberFormat="1" applyFont="1" applyBorder="1"/>
    <xf numFmtId="3" fontId="0" fillId="0" borderId="62" xfId="0" applyNumberFormat="1" applyFont="1" applyBorder="1"/>
    <xf numFmtId="3" fontId="0" fillId="0" borderId="37" xfId="0" applyNumberFormat="1" applyFont="1" applyBorder="1"/>
    <xf numFmtId="3" fontId="0" fillId="0" borderId="28" xfId="0" applyNumberFormat="1" applyFont="1" applyBorder="1"/>
    <xf numFmtId="3" fontId="0" fillId="0" borderId="41" xfId="0" applyNumberFormat="1" applyFont="1" applyBorder="1"/>
    <xf numFmtId="3" fontId="0" fillId="0" borderId="29" xfId="0" applyNumberFormat="1" applyFont="1" applyBorder="1"/>
    <xf numFmtId="0" fontId="0" fillId="36" borderId="76" xfId="0" applyFill="1" applyBorder="1"/>
    <xf numFmtId="0" fontId="2" fillId="36" borderId="0" xfId="0" applyFont="1" applyFill="1"/>
    <xf numFmtId="0" fontId="0" fillId="37" borderId="0" xfId="0" applyFill="1"/>
    <xf numFmtId="0" fontId="0" fillId="37" borderId="0" xfId="0" applyFont="1" applyFill="1"/>
    <xf numFmtId="3" fontId="0" fillId="37" borderId="0" xfId="0" applyNumberFormat="1" applyFont="1" applyFill="1"/>
    <xf numFmtId="0" fontId="30" fillId="36" borderId="0" xfId="0" applyFont="1" applyFill="1"/>
    <xf numFmtId="0" fontId="81"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81" fillId="36" borderId="49" xfId="0" applyFont="1" applyFill="1" applyBorder="1" applyAlignment="1">
      <alignment horizontal="left" vertical="center"/>
    </xf>
    <xf numFmtId="0" fontId="81" fillId="36" borderId="25" xfId="0" applyFont="1" applyFill="1" applyBorder="1" applyAlignment="1">
      <alignment horizontal="left" vertical="center"/>
    </xf>
    <xf numFmtId="0" fontId="81"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Alignment="1">
      <alignment horizontal="left"/>
    </xf>
    <xf numFmtId="0" fontId="82"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72" fillId="0" borderId="0" xfId="0" applyFont="1"/>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49" fontId="0" fillId="0" borderId="0" xfId="0" applyNumberFormat="1" applyFont="1"/>
    <xf numFmtId="0" fontId="1" fillId="38" borderId="83" xfId="0" applyFont="1" applyFill="1" applyBorder="1"/>
    <xf numFmtId="0" fontId="83" fillId="39" borderId="84" xfId="0" applyFont="1" applyFill="1" applyBorder="1"/>
    <xf numFmtId="0" fontId="83" fillId="39" borderId="85" xfId="0" applyFont="1" applyFill="1" applyBorder="1"/>
    <xf numFmtId="3" fontId="1" fillId="38" borderId="86" xfId="0" applyNumberFormat="1" applyFont="1" applyFill="1" applyBorder="1"/>
    <xf numFmtId="3" fontId="1" fillId="38" borderId="87" xfId="0" applyNumberFormat="1" applyFont="1" applyFill="1" applyBorder="1"/>
    <xf numFmtId="0" fontId="1" fillId="38" borderId="87" xfId="0" applyFont="1" applyFill="1" applyBorder="1"/>
    <xf numFmtId="0" fontId="21" fillId="7" borderId="0" xfId="0" applyFont="1" applyFill="1" applyAlignment="1">
      <alignment horizontal="center" vertical="center"/>
    </xf>
    <xf numFmtId="0" fontId="10" fillId="26" borderId="0" xfId="0" applyFont="1" applyFill="1" applyAlignment="1">
      <alignment horizontal="right" vertical="center"/>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xf numFmtId="0" fontId="0" fillId="19" borderId="0" xfId="0" applyFont="1" applyFill="1"/>
    <xf numFmtId="0" fontId="2" fillId="25" borderId="0" xfId="0" applyFont="1" applyFill="1"/>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xf numFmtId="14" fontId="39" fillId="24" borderId="0" xfId="0" applyNumberFormat="1" applyFont="1" applyFill="1" applyAlignment="1">
      <alignment horizontal="center"/>
    </xf>
    <xf numFmtId="0" fontId="40" fillId="24" borderId="0" xfId="0" applyFont="1" applyFill="1" applyAlignment="1">
      <alignment horizontal="center"/>
    </xf>
    <xf numFmtId="14" fontId="40" fillId="24" borderId="0" xfId="0" applyNumberFormat="1" applyFont="1" applyFill="1" applyAlignment="1">
      <alignment horizontal="center"/>
    </xf>
    <xf numFmtId="0" fontId="40" fillId="24" borderId="0" xfId="0" applyFont="1" applyFill="1"/>
    <xf numFmtId="0" fontId="0" fillId="24" borderId="0" xfId="0" applyFont="1" applyFill="1" applyAlignment="1">
      <alignment vertical="center"/>
    </xf>
    <xf numFmtId="0" fontId="0" fillId="28" borderId="0" xfId="0" applyFont="1" applyFill="1"/>
    <xf numFmtId="0" fontId="0" fillId="24" borderId="0" xfId="0" applyFont="1" applyFill="1" applyAlignment="1">
      <alignment vertical="center"/>
    </xf>
    <xf numFmtId="0" fontId="0" fillId="24" borderId="0" xfId="0" applyFont="1" applyFill="1"/>
    <xf numFmtId="0" fontId="0" fillId="24" borderId="0" xfId="0" applyFont="1" applyFill="1" applyAlignment="1">
      <alignment horizontal="right"/>
    </xf>
    <xf numFmtId="0" fontId="0" fillId="19" borderId="0" xfId="0" applyFont="1" applyFill="1"/>
    <xf numFmtId="0" fontId="0" fillId="26" borderId="0" xfId="0" applyFill="1" applyAlignment="1">
      <alignment vertical="center"/>
    </xf>
    <xf numFmtId="0" fontId="0" fillId="28" borderId="0" xfId="0" applyFont="1" applyFill="1" applyAlignment="1">
      <alignment vertical="center"/>
    </xf>
    <xf numFmtId="0" fontId="0" fillId="0" borderId="0" xfId="0" applyFont="1" applyAlignment="1">
      <alignment vertical="center"/>
    </xf>
    <xf numFmtId="0" fontId="0" fillId="28" borderId="0" xfId="0" applyFont="1" applyFill="1" applyAlignment="1">
      <alignment vertical="center"/>
    </xf>
    <xf numFmtId="0" fontId="0" fillId="35" borderId="0" xfId="0" applyFont="1" applyFill="1"/>
    <xf numFmtId="0" fontId="72" fillId="0" borderId="78" xfId="0" applyFont="1" applyBorder="1"/>
    <xf numFmtId="0" fontId="0" fillId="0" borderId="82" xfId="0" applyBorder="1"/>
    <xf numFmtId="0" fontId="0" fillId="0" borderId="20" xfId="0" applyBorder="1"/>
    <xf numFmtId="0" fontId="0" fillId="0" borderId="21" xfId="0" applyBorder="1"/>
    <xf numFmtId="0" fontId="0" fillId="0" borderId="49" xfId="0" applyBorder="1"/>
    <xf numFmtId="0" fontId="0" fillId="0" borderId="79" xfId="0" applyBorder="1"/>
    <xf numFmtId="0" fontId="10" fillId="26" borderId="30" xfId="0" applyFont="1" applyFill="1" applyBorder="1" applyAlignment="1">
      <alignment horizontal="center" vertical="center"/>
    </xf>
    <xf numFmtId="14" fontId="5" fillId="19" borderId="0" xfId="0" applyNumberFormat="1" applyFont="1" applyFill="1"/>
    <xf numFmtId="14" fontId="0" fillId="19" borderId="0" xfId="0" applyNumberFormat="1" applyFill="1"/>
    <xf numFmtId="1" fontId="0" fillId="19" borderId="0" xfId="0" applyNumberFormat="1" applyFill="1"/>
    <xf numFmtId="166" fontId="5" fillId="25" borderId="29" xfId="0" applyNumberFormat="1" applyFont="1" applyFill="1" applyBorder="1" applyAlignment="1">
      <alignment horizontal="center" vertical="center"/>
    </xf>
    <xf numFmtId="0" fontId="10" fillId="40" borderId="0" xfId="0" applyFont="1" applyFill="1" applyAlignment="1">
      <alignment horizontal="right" vertical="center"/>
    </xf>
    <xf numFmtId="0" fontId="6" fillId="26" borderId="37" xfId="0" applyFont="1" applyFill="1" applyBorder="1" applyAlignment="1">
      <alignment vertical="center"/>
    </xf>
    <xf numFmtId="0" fontId="0" fillId="36" borderId="76" xfId="0" applyFill="1" applyBorder="1" applyAlignment="1">
      <alignment horizontal="left"/>
    </xf>
    <xf numFmtId="0" fontId="82" fillId="36" borderId="61" xfId="0"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82" fillId="36" borderId="33" xfId="0" applyFont="1" applyFill="1" applyBorder="1" applyAlignment="1">
      <alignment horizontal="center" vertical="center"/>
    </xf>
    <xf numFmtId="0" fontId="82" fillId="36" borderId="37" xfId="0" applyFont="1" applyFill="1" applyBorder="1" applyAlignment="1">
      <alignment horizontal="center" vertical="center"/>
    </xf>
    <xf numFmtId="0" fontId="82"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7"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9" fillId="0" borderId="0" xfId="0" applyFont="1"/>
    <xf numFmtId="3" fontId="69" fillId="0" borderId="0" xfId="0" applyNumberFormat="1" applyFont="1"/>
    <xf numFmtId="0" fontId="98" fillId="25" borderId="0" xfId="45" applyFont="1" applyFill="1" applyAlignment="1" applyProtection="1">
      <alignment vertical="top" wrapText="1"/>
      <protection/>
    </xf>
    <xf numFmtId="4" fontId="0" fillId="19" borderId="0" xfId="0" applyNumberFormat="1" applyFill="1"/>
    <xf numFmtId="0" fontId="0" fillId="25" borderId="0" xfId="0" applyFill="1" applyAlignment="1" applyProtection="1">
      <alignment vertical="top" wrapText="1"/>
      <protection locked="0"/>
    </xf>
    <xf numFmtId="3" fontId="5" fillId="25" borderId="39" xfId="0" applyNumberFormat="1" applyFont="1" applyFill="1" applyBorder="1" applyAlignment="1" applyProtection="1">
      <alignment horizontal="center" vertical="center"/>
      <protection locked="0"/>
    </xf>
    <xf numFmtId="0" fontId="6" fillId="26" borderId="31"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42" xfId="0" applyFont="1" applyFill="1" applyBorder="1" applyAlignment="1">
      <alignment horizontal="left" vertical="center" wrapText="1"/>
    </xf>
    <xf numFmtId="0" fontId="6" fillId="26" borderId="33" xfId="0" applyFont="1" applyFill="1" applyBorder="1" applyAlignment="1">
      <alignment horizontal="center" vertical="center"/>
    </xf>
    <xf numFmtId="0" fontId="6" fillId="26" borderId="37" xfId="0" applyFont="1" applyFill="1" applyBorder="1" applyAlignment="1">
      <alignment horizontal="left" vertical="center" wrapText="1"/>
    </xf>
    <xf numFmtId="0" fontId="5" fillId="26" borderId="62" xfId="0" applyFont="1" applyFill="1" applyBorder="1" applyAlignment="1">
      <alignment vertical="center"/>
    </xf>
    <xf numFmtId="0" fontId="0" fillId="0" borderId="0" xfId="0"/>
    <xf numFmtId="0" fontId="0" fillId="0" borderId="37" xfId="0" applyBorder="1"/>
    <xf numFmtId="0" fontId="99" fillId="0" borderId="0" xfId="0" applyFont="1"/>
    <xf numFmtId="0" fontId="0" fillId="0" borderId="37" xfId="0" applyFont="1" applyBorder="1"/>
    <xf numFmtId="49" fontId="0" fillId="0" borderId="37" xfId="0" applyNumberFormat="1" applyFont="1" applyBorder="1"/>
    <xf numFmtId="0" fontId="0" fillId="0" borderId="37" xfId="0" applyFont="1" applyBorder="1"/>
    <xf numFmtId="49" fontId="0" fillId="31" borderId="37" xfId="0" applyNumberFormat="1" applyFill="1" applyBorder="1"/>
    <xf numFmtId="49" fontId="69" fillId="0" borderId="37" xfId="0" applyNumberFormat="1" applyFont="1" applyBorder="1"/>
    <xf numFmtId="0" fontId="69" fillId="0" borderId="37" xfId="0" applyFont="1" applyBorder="1"/>
    <xf numFmtId="0" fontId="0" fillId="0" borderId="37" xfId="0" applyNumberFormat="1" applyBorder="1"/>
    <xf numFmtId="49" fontId="0" fillId="36" borderId="37" xfId="0" applyNumberFormat="1" applyFill="1" applyBorder="1"/>
    <xf numFmtId="49" fontId="0" fillId="0" borderId="37" xfId="0" applyNumberFormat="1" applyFont="1" applyBorder="1"/>
    <xf numFmtId="3" fontId="0" fillId="0" borderId="37" xfId="0" applyNumberFormat="1" applyFont="1" applyBorder="1"/>
    <xf numFmtId="0" fontId="0" fillId="0" borderId="37" xfId="0" applyFont="1" applyFill="1" applyBorder="1"/>
    <xf numFmtId="0" fontId="2" fillId="0" borderId="0" xfId="0" applyFont="1"/>
    <xf numFmtId="0" fontId="0" fillId="0" borderId="0" xfId="0"/>
    <xf numFmtId="0" fontId="0" fillId="0" borderId="0" xfId="0" applyAlignment="1">
      <alignment vertical="center"/>
    </xf>
    <xf numFmtId="0" fontId="6" fillId="26" borderId="51" xfId="0" applyFont="1" applyFill="1" applyBorder="1" applyAlignment="1">
      <alignment horizontal="left" vertical="center" wrapText="1"/>
    </xf>
    <xf numFmtId="0" fontId="5" fillId="26" borderId="73" xfId="0" applyFont="1" applyFill="1" applyBorder="1" applyAlignment="1">
      <alignment vertical="center"/>
    </xf>
    <xf numFmtId="0" fontId="0" fillId="25" borderId="0" xfId="0" applyFill="1" applyAlignment="1">
      <alignment vertical="top" wrapText="1"/>
    </xf>
    <xf numFmtId="0" fontId="0" fillId="0" borderId="0" xfId="0"/>
    <xf numFmtId="3" fontId="5" fillId="25" borderId="39" xfId="0" applyNumberFormat="1" applyFont="1" applyFill="1" applyBorder="1" applyAlignment="1">
      <alignment horizontal="center" vertical="center"/>
    </xf>
    <xf numFmtId="0" fontId="0" fillId="26" borderId="0" xfId="0" applyFill="1"/>
    <xf numFmtId="167" fontId="7" fillId="26" borderId="61" xfId="0" applyNumberFormat="1" applyFont="1" applyFill="1" applyBorder="1" applyAlignment="1">
      <alignment horizontal="center" vertical="center"/>
    </xf>
    <xf numFmtId="167" fontId="7" fillId="26" borderId="26" xfId="0" applyNumberFormat="1" applyFont="1" applyFill="1" applyBorder="1" applyAlignment="1">
      <alignment horizontal="center" vertical="center"/>
    </xf>
    <xf numFmtId="167" fontId="7" fillId="26" borderId="33" xfId="0" applyNumberFormat="1" applyFont="1" applyFill="1" applyBorder="1" applyAlignment="1">
      <alignment horizontal="center" vertical="center"/>
    </xf>
    <xf numFmtId="167" fontId="7" fillId="26" borderId="35" xfId="0" applyNumberFormat="1" applyFont="1" applyFill="1" applyBorder="1" applyAlignment="1">
      <alignment horizontal="center" vertical="center"/>
    </xf>
    <xf numFmtId="0" fontId="11" fillId="26" borderId="0" xfId="0" applyFont="1" applyFill="1" applyAlignment="1">
      <alignment horizontal="center" wrapText="1"/>
    </xf>
    <xf numFmtId="0" fontId="8" fillId="26" borderId="0" xfId="0" applyFont="1" applyFill="1" applyAlignment="1">
      <alignment horizontal="center" wrapText="1"/>
    </xf>
    <xf numFmtId="0" fontId="8" fillId="26" borderId="0" xfId="72" applyFont="1" applyFill="1" applyAlignment="1">
      <alignment horizontal="center" wrapText="1"/>
      <protection/>
    </xf>
    <xf numFmtId="0" fontId="0" fillId="25" borderId="0" xfId="0" applyFill="1" applyAlignment="1">
      <alignment vertical="top" wrapText="1"/>
    </xf>
    <xf numFmtId="0" fontId="43" fillId="27" borderId="0" xfId="0" applyFont="1" applyFill="1" applyAlignment="1">
      <alignment horizontal="center" vertical="center" wrapText="1"/>
    </xf>
    <xf numFmtId="0" fontId="8" fillId="26" borderId="0" xfId="72" applyFont="1" applyFill="1" applyAlignment="1">
      <alignment horizontal="left" vertical="center" wrapText="1"/>
      <protection/>
    </xf>
    <xf numFmtId="0" fontId="13" fillId="26" borderId="0" xfId="72" applyFont="1" applyFill="1" applyAlignment="1">
      <alignment horizontal="left" vertical="center" wrapText="1"/>
      <protection/>
    </xf>
    <xf numFmtId="0" fontId="38" fillId="26" borderId="0" xfId="0" applyFont="1" applyFill="1" applyAlignment="1">
      <alignment horizontal="left" wrapText="1" shrinkToFit="1"/>
    </xf>
    <xf numFmtId="0" fontId="38" fillId="26" borderId="0" xfId="0" applyFont="1" applyFill="1" applyAlignment="1">
      <alignment horizontal="left" vertical="center" wrapText="1" shrinkToFit="1"/>
    </xf>
    <xf numFmtId="0" fontId="96" fillId="26" borderId="0" xfId="0" applyFont="1" applyFill="1" applyAlignment="1">
      <alignment horizontal="left" vertical="center" wrapText="1"/>
    </xf>
    <xf numFmtId="0" fontId="3" fillId="25" borderId="0" xfId="0" applyFont="1" applyFill="1" applyAlignment="1">
      <alignment vertical="center"/>
    </xf>
    <xf numFmtId="0" fontId="26" fillId="26" borderId="0" xfId="0" applyFont="1" applyFill="1" applyAlignment="1">
      <alignment horizontal="center" wrapText="1"/>
    </xf>
    <xf numFmtId="0" fontId="96" fillId="26" borderId="0" xfId="0" applyFont="1" applyFill="1" applyAlignment="1">
      <alignment horizontal="center"/>
    </xf>
    <xf numFmtId="0" fontId="8" fillId="26" borderId="0" xfId="0" applyFont="1" applyFill="1" applyAlignment="1">
      <alignment horizontal="center"/>
    </xf>
    <xf numFmtId="0" fontId="73" fillId="26" borderId="0" xfId="0" applyFont="1" applyFill="1" applyAlignment="1">
      <alignment horizontal="center" wrapText="1"/>
    </xf>
    <xf numFmtId="0" fontId="8" fillId="26" borderId="0" xfId="0" applyFont="1" applyFill="1" applyAlignment="1">
      <alignment horizontal="left" vertical="center" wrapText="1"/>
    </xf>
    <xf numFmtId="0" fontId="38" fillId="0" borderId="0" xfId="0" applyFont="1" applyAlignment="1">
      <alignment horizontal="left" vertical="center" wrapText="1"/>
    </xf>
    <xf numFmtId="0" fontId="34" fillId="24" borderId="0" xfId="0" applyFont="1" applyFill="1" applyAlignment="1">
      <alignment horizontal="center" vertical="center"/>
    </xf>
    <xf numFmtId="0" fontId="0" fillId="41" borderId="0" xfId="0" applyFill="1"/>
    <xf numFmtId="0" fontId="0" fillId="0" borderId="0" xfId="0"/>
    <xf numFmtId="0" fontId="30" fillId="24" borderId="0" xfId="0" applyFont="1" applyFill="1" applyAlignment="1">
      <alignment horizontal="center" vertical="center"/>
    </xf>
    <xf numFmtId="0" fontId="0" fillId="0" borderId="0" xfId="0" applyAlignment="1">
      <alignment horizontal="center" vertical="center"/>
    </xf>
    <xf numFmtId="0" fontId="0" fillId="29" borderId="88"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31" fillId="24" borderId="54" xfId="0" applyFont="1" applyFill="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3" fillId="24" borderId="0" xfId="0" applyFont="1" applyFill="1" applyAlignment="1">
      <alignment horizontal="center" vertical="center"/>
    </xf>
    <xf numFmtId="0" fontId="34" fillId="24" borderId="89" xfId="0" applyFont="1" applyFill="1" applyBorder="1" applyAlignment="1">
      <alignment vertical="center"/>
    </xf>
    <xf numFmtId="0" fontId="0" fillId="0" borderId="90" xfId="0" applyBorder="1" applyAlignment="1">
      <alignment vertical="center"/>
    </xf>
    <xf numFmtId="0" fontId="28" fillId="33" borderId="0" xfId="69" applyFont="1" applyFill="1">
      <alignment/>
      <protection/>
    </xf>
    <xf numFmtId="0" fontId="5" fillId="33" borderId="0" xfId="69" applyFill="1">
      <alignment/>
      <protection/>
    </xf>
    <xf numFmtId="0" fontId="10" fillId="27" borderId="76" xfId="0" applyFont="1" applyFill="1" applyBorder="1" applyAlignment="1">
      <alignment vertical="center"/>
    </xf>
    <xf numFmtId="0" fontId="0" fillId="0" borderId="0" xfId="0"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1"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6" fillId="27" borderId="0" xfId="0" applyFont="1" applyFill="1" applyAlignment="1">
      <alignment vertical="center" wrapText="1"/>
    </xf>
    <xf numFmtId="0" fontId="0" fillId="0" borderId="0" xfId="0" applyAlignment="1">
      <alignment vertical="center" wrapText="1"/>
    </xf>
    <xf numFmtId="0" fontId="0" fillId="0" borderId="21" xfId="0" applyBorder="1" applyAlignment="1">
      <alignment vertical="center" wrapText="1"/>
    </xf>
    <xf numFmtId="0" fontId="5" fillId="27" borderId="0" xfId="0" applyFont="1" applyFill="1" applyAlignment="1">
      <alignment vertical="center"/>
    </xf>
    <xf numFmtId="0" fontId="5" fillId="25" borderId="92"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6" fillId="27" borderId="0" xfId="0" applyFont="1" applyFill="1" applyAlignment="1">
      <alignment vertical="center"/>
    </xf>
    <xf numFmtId="0" fontId="6" fillId="27" borderId="21" xfId="0" applyFont="1" applyFill="1" applyBorder="1" applyAlignment="1">
      <alignment vertical="center"/>
    </xf>
    <xf numFmtId="0" fontId="6" fillId="27" borderId="0" xfId="0" applyFont="1" applyFill="1" applyAlignment="1">
      <alignment horizontal="right" vertical="center"/>
    </xf>
    <xf numFmtId="0" fontId="0" fillId="0" borderId="0" xfId="0" applyAlignment="1">
      <alignment horizontal="right" vertical="center"/>
    </xf>
    <xf numFmtId="0" fontId="0" fillId="0" borderId="21" xfId="0" applyBorder="1" applyAlignment="1">
      <alignment horizontal="right" vertical="center"/>
    </xf>
    <xf numFmtId="0" fontId="0" fillId="0" borderId="66" xfId="0" applyFont="1" applyBorder="1" applyAlignment="1" applyProtection="1">
      <alignment horizontal="center" vertical="center"/>
      <protection locked="0"/>
    </xf>
    <xf numFmtId="0" fontId="0" fillId="0" borderId="91"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5" fillId="24" borderId="66" xfId="0" applyFont="1" applyFill="1" applyBorder="1" applyAlignment="1" applyProtection="1">
      <alignment horizontal="left" vertical="center"/>
      <protection locked="0"/>
    </xf>
    <xf numFmtId="0" fontId="0" fillId="24" borderId="13" xfId="0"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20" xfId="0" applyBorder="1" applyAlignment="1" applyProtection="1">
      <alignment vertical="center"/>
      <protection locked="0"/>
    </xf>
    <xf numFmtId="0" fontId="6" fillId="27" borderId="25" xfId="0" applyFont="1" applyFill="1" applyBorder="1" applyAlignment="1">
      <alignment vertical="center"/>
    </xf>
    <xf numFmtId="0" fontId="0" fillId="0" borderId="25" xfId="0" applyBorder="1" applyAlignment="1">
      <alignment vertical="center"/>
    </xf>
    <xf numFmtId="0" fontId="7" fillId="26" borderId="0" xfId="0" applyFont="1" applyFill="1" applyAlignment="1">
      <alignment vertical="center"/>
    </xf>
    <xf numFmtId="0" fontId="0" fillId="0" borderId="91" xfId="0" applyBorder="1" applyAlignment="1" applyProtection="1">
      <alignment vertical="center"/>
      <protection locked="0"/>
    </xf>
    <xf numFmtId="0" fontId="6" fillId="27" borderId="25" xfId="0" applyFont="1" applyFill="1" applyBorder="1" applyAlignment="1">
      <alignment vertical="center" shrinkToFit="1"/>
    </xf>
    <xf numFmtId="0" fontId="0" fillId="0" borderId="25" xfId="0" applyBorder="1" applyAlignment="1">
      <alignment vertical="center" shrinkToFit="1"/>
    </xf>
    <xf numFmtId="0" fontId="2" fillId="27" borderId="0" xfId="0" applyFont="1" applyFill="1" applyAlignment="1">
      <alignment horizontal="center" vertical="center"/>
    </xf>
    <xf numFmtId="0" fontId="0" fillId="27" borderId="0" xfId="0" applyFill="1" applyAlignment="1">
      <alignment horizontal="center" vertical="center"/>
    </xf>
    <xf numFmtId="0" fontId="2" fillId="27" borderId="0" xfId="0" applyFont="1" applyFill="1" applyAlignment="1">
      <alignment horizontal="right" vertical="center"/>
    </xf>
    <xf numFmtId="0" fontId="0" fillId="0" borderId="21" xfId="0" applyBorder="1" applyAlignment="1">
      <alignment vertical="center"/>
    </xf>
    <xf numFmtId="0" fontId="27" fillId="27" borderId="0" xfId="0" applyFont="1" applyFill="1" applyAlignment="1">
      <alignment horizontal="center" vertical="center"/>
    </xf>
    <xf numFmtId="0" fontId="30" fillId="27" borderId="0" xfId="0" applyFont="1" applyFill="1" applyAlignment="1">
      <alignment horizontal="center" vertical="center"/>
    </xf>
    <xf numFmtId="0" fontId="85" fillId="27" borderId="0" xfId="0" applyFont="1" applyFill="1" applyAlignment="1">
      <alignment horizontal="center" vertical="center"/>
    </xf>
    <xf numFmtId="0" fontId="81" fillId="27" borderId="0" xfId="0" applyFont="1" applyFill="1" applyAlignment="1">
      <alignment horizontal="center" vertical="center"/>
    </xf>
    <xf numFmtId="0" fontId="2" fillId="27" borderId="76" xfId="0" applyFont="1" applyFill="1" applyBorder="1" applyAlignment="1">
      <alignment horizontal="center" vertical="center"/>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1" xfId="0" applyFont="1" applyFill="1" applyBorder="1" applyAlignment="1" applyProtection="1">
      <alignment vertical="center"/>
      <protection locked="0"/>
    </xf>
    <xf numFmtId="0" fontId="5" fillId="27" borderId="76" xfId="0" applyFont="1" applyFill="1" applyBorder="1" applyAlignment="1">
      <alignment vertical="center"/>
    </xf>
    <xf numFmtId="0" fontId="7" fillId="27" borderId="0" xfId="0" applyFont="1"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0" fillId="24" borderId="91" xfId="0" applyFill="1" applyBorder="1" applyAlignment="1" applyProtection="1">
      <alignment horizontal="left" vertical="center"/>
      <protection locked="0"/>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1" xfId="0" applyFill="1" applyBorder="1" applyAlignment="1" applyProtection="1">
      <alignment vertical="center"/>
      <protection locked="0"/>
    </xf>
    <xf numFmtId="0" fontId="6" fillId="27" borderId="93" xfId="0" applyFont="1" applyFill="1" applyBorder="1" applyAlignment="1">
      <alignment horizontal="center"/>
    </xf>
    <xf numFmtId="0" fontId="0" fillId="0" borderId="94"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5" xfId="0" applyBorder="1" applyAlignment="1">
      <alignment horizontal="center"/>
    </xf>
    <xf numFmtId="0" fontId="0" fillId="0" borderId="72" xfId="0" applyBorder="1" applyAlignment="1">
      <alignment horizontal="center"/>
    </xf>
    <xf numFmtId="0" fontId="0" fillId="0" borderId="96" xfId="0" applyBorder="1" applyAlignment="1">
      <alignment horizontal="center"/>
    </xf>
    <xf numFmtId="0" fontId="0" fillId="0" borderId="97" xfId="0" applyBorder="1" applyAlignment="1">
      <alignment horizontal="center"/>
    </xf>
    <xf numFmtId="0" fontId="0" fillId="27" borderId="0" xfId="0" applyFill="1" applyAlignment="1">
      <alignment vertical="center"/>
    </xf>
    <xf numFmtId="0" fontId="0" fillId="26" borderId="94" xfId="0" applyFill="1" applyBorder="1" applyAlignment="1">
      <alignment vertical="center"/>
    </xf>
    <xf numFmtId="0" fontId="5" fillId="24" borderId="66" xfId="0" applyFont="1" applyFill="1" applyBorder="1" applyAlignment="1">
      <alignment vertical="center"/>
    </xf>
    <xf numFmtId="0" fontId="0" fillId="24" borderId="13" xfId="0" applyFill="1" applyBorder="1" applyAlignment="1">
      <alignment vertical="center"/>
    </xf>
    <xf numFmtId="0" fontId="0" fillId="24" borderId="91" xfId="0" applyFill="1" applyBorder="1" applyAlignment="1">
      <alignment vertical="center"/>
    </xf>
    <xf numFmtId="0" fontId="11" fillId="27" borderId="0" xfId="0" applyFont="1" applyFill="1" applyAlignment="1">
      <alignment horizontal="right" vertical="center"/>
    </xf>
    <xf numFmtId="0" fontId="10" fillId="0" borderId="25" xfId="0" applyFont="1" applyBorder="1" applyAlignment="1">
      <alignment vertical="center"/>
    </xf>
    <xf numFmtId="0" fontId="42" fillId="27" borderId="0" xfId="0" applyFont="1" applyFill="1" applyAlignment="1">
      <alignment horizontal="right" vertical="center" wrapText="1"/>
    </xf>
    <xf numFmtId="0" fontId="6" fillId="27" borderId="0" xfId="0" applyFont="1" applyFill="1" applyAlignment="1">
      <alignment vertical="center"/>
    </xf>
    <xf numFmtId="0" fontId="6" fillId="24" borderId="0" xfId="0" applyFont="1" applyFill="1"/>
    <xf numFmtId="0" fontId="0" fillId="24" borderId="0" xfId="0" applyFill="1"/>
    <xf numFmtId="3" fontId="5" fillId="24" borderId="0" xfId="0" applyNumberFormat="1" applyFont="1" applyFill="1" applyAlignment="1">
      <alignment horizontal="center"/>
    </xf>
    <xf numFmtId="3" fontId="0" fillId="24" borderId="0" xfId="0" applyNumberFormat="1" applyFill="1" applyAlignment="1">
      <alignment horizontal="center"/>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1" xfId="0" applyBorder="1" applyAlignment="1">
      <alignment horizontal="center" vertical="center"/>
    </xf>
    <xf numFmtId="0" fontId="10" fillId="27" borderId="0" xfId="0" applyFont="1" applyFill="1" applyAlignment="1">
      <alignment vertical="center"/>
    </xf>
    <xf numFmtId="0" fontId="10" fillId="0" borderId="0" xfId="0" applyFont="1" applyAlignment="1">
      <alignment vertical="center"/>
    </xf>
    <xf numFmtId="0" fontId="10" fillId="0" borderId="95" xfId="0" applyFont="1" applyBorder="1" applyAlignment="1">
      <alignment vertical="center"/>
    </xf>
    <xf numFmtId="0" fontId="6" fillId="27" borderId="17" xfId="0" applyFont="1" applyFill="1" applyBorder="1" applyAlignment="1">
      <alignment horizontal="center" vertical="center"/>
    </xf>
    <xf numFmtId="0" fontId="0" fillId="0" borderId="43" xfId="0" applyBorder="1" applyAlignment="1">
      <alignment horizontal="center" vertical="center"/>
    </xf>
    <xf numFmtId="0" fontId="6" fillId="27" borderId="0" xfId="0" applyFont="1" applyFill="1" applyAlignment="1">
      <alignment horizontal="left" vertical="center"/>
    </xf>
    <xf numFmtId="0" fontId="6" fillId="27" borderId="82" xfId="0" applyFont="1" applyFill="1" applyBorder="1" applyAlignment="1">
      <alignment vertical="center"/>
    </xf>
    <xf numFmtId="0" fontId="0" fillId="0" borderId="82" xfId="0" applyBorder="1" applyAlignment="1">
      <alignment vertical="center"/>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Alignment="1">
      <alignment vertical="center"/>
    </xf>
    <xf numFmtId="0" fontId="6" fillId="26" borderId="17" xfId="0" applyFont="1" applyFill="1" applyBorder="1" applyAlignment="1">
      <alignment vertical="center" wrapText="1"/>
    </xf>
    <xf numFmtId="0" fontId="0" fillId="27" borderId="14" xfId="0" applyFill="1" applyBorder="1" applyAlignment="1">
      <alignment vertical="center" wrapText="1"/>
    </xf>
    <xf numFmtId="0" fontId="0" fillId="27" borderId="43" xfId="0" applyFill="1" applyBorder="1" applyAlignment="1">
      <alignment vertical="center" wrapText="1"/>
    </xf>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6" fillId="26" borderId="64" xfId="0" applyFont="1" applyFill="1" applyBorder="1" applyAlignment="1">
      <alignment vertical="center"/>
    </xf>
    <xf numFmtId="0" fontId="0" fillId="27" borderId="98"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xf numFmtId="0" fontId="5" fillId="24" borderId="93" xfId="0" applyFont="1" applyFill="1" applyBorder="1" applyAlignment="1" applyProtection="1">
      <alignment vertical="center"/>
      <protection locked="0"/>
    </xf>
    <xf numFmtId="0" fontId="0" fillId="24" borderId="94"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0" fillId="0" borderId="14" xfId="0" applyBorder="1" applyAlignment="1">
      <alignment vertical="center" wrapText="1"/>
    </xf>
    <xf numFmtId="0" fontId="0" fillId="0" borderId="43" xfId="0" applyBorder="1" applyAlignment="1">
      <alignment vertical="center" wrapText="1"/>
    </xf>
    <xf numFmtId="0" fontId="6" fillId="27" borderId="17" xfId="0" applyFont="1" applyFill="1" applyBorder="1" applyAlignment="1">
      <alignment vertical="center" wrapText="1"/>
    </xf>
    <xf numFmtId="0" fontId="6" fillId="26" borderId="93" xfId="0" applyFont="1" applyFill="1" applyBorder="1" applyAlignment="1">
      <alignment vertical="center" wrapText="1"/>
    </xf>
    <xf numFmtId="0" fontId="0" fillId="0" borderId="94" xfId="0" applyBorder="1" applyAlignment="1">
      <alignment vertical="center" wrapText="1"/>
    </xf>
    <xf numFmtId="0" fontId="0" fillId="0" borderId="45" xfId="0" applyBorder="1" applyAlignment="1">
      <alignment vertical="center" wrapText="1"/>
    </xf>
    <xf numFmtId="0" fontId="6" fillId="27" borderId="93" xfId="0" applyFont="1" applyFill="1" applyBorder="1" applyAlignment="1">
      <alignment vertical="center" wrapText="1"/>
    </xf>
    <xf numFmtId="0" fontId="10" fillId="27" borderId="94" xfId="0" applyFont="1" applyFill="1" applyBorder="1" applyAlignment="1">
      <alignment vertical="center" wrapText="1"/>
    </xf>
    <xf numFmtId="0" fontId="10" fillId="27" borderId="45" xfId="0" applyFont="1" applyFill="1" applyBorder="1" applyAlignment="1">
      <alignment vertical="center" wrapText="1"/>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99"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xf numFmtId="0" fontId="5" fillId="26" borderId="18" xfId="0" applyFont="1" applyFill="1" applyBorder="1"/>
    <xf numFmtId="0" fontId="0" fillId="0" borderId="19" xfId="0" applyBorder="1"/>
    <xf numFmtId="0" fontId="0" fillId="0" borderId="50" xfId="0" applyBorder="1"/>
    <xf numFmtId="0" fontId="6" fillId="26" borderId="100" xfId="0" applyFont="1" applyFill="1" applyBorder="1" applyAlignment="1">
      <alignment horizontal="left" vertical="center"/>
    </xf>
    <xf numFmtId="0" fontId="10" fillId="0" borderId="82" xfId="0" applyFont="1" applyBorder="1" applyAlignment="1">
      <alignment horizontal="left" vertical="center"/>
    </xf>
    <xf numFmtId="0" fontId="10" fillId="0" borderId="101" xfId="0" applyFont="1" applyBorder="1" applyAlignment="1">
      <alignment horizontal="left" vertical="center"/>
    </xf>
    <xf numFmtId="0" fontId="10" fillId="0" borderId="72" xfId="0" applyFont="1" applyBorder="1" applyAlignment="1">
      <alignment horizontal="left" vertical="center"/>
    </xf>
    <xf numFmtId="0" fontId="10" fillId="0" borderId="96" xfId="0" applyFont="1" applyBorder="1" applyAlignment="1">
      <alignment horizontal="left" vertical="center"/>
    </xf>
    <xf numFmtId="0" fontId="10" fillId="0" borderId="97"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9" xfId="0" applyNumberFormat="1" applyFont="1" applyFill="1" applyBorder="1" applyAlignment="1" applyProtection="1">
      <alignment horizontal="center" vertical="center"/>
      <protection locked="0"/>
    </xf>
    <xf numFmtId="3" fontId="0" fillId="24" borderId="38"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3" xfId="0" applyFont="1" applyFill="1" applyBorder="1"/>
    <xf numFmtId="0" fontId="0" fillId="0" borderId="94" xfId="0" applyBorder="1"/>
    <xf numFmtId="0" fontId="0" fillId="0" borderId="45" xfId="0" applyBorder="1"/>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5" fillId="25" borderId="93" xfId="0" applyFont="1" applyFill="1" applyBorder="1" applyAlignment="1" applyProtection="1">
      <alignment vertical="center"/>
      <protection locked="0"/>
    </xf>
    <xf numFmtId="0" fontId="6" fillId="26" borderId="100" xfId="0" applyFont="1" applyFill="1" applyBorder="1" applyAlignment="1">
      <alignment vertical="center" wrapText="1"/>
    </xf>
    <xf numFmtId="0" fontId="0" fillId="0" borderId="82" xfId="0" applyBorder="1" applyAlignment="1">
      <alignment vertical="center" wrapText="1"/>
    </xf>
    <xf numFmtId="0" fontId="0" fillId="0" borderId="101" xfId="0" applyBorder="1" applyAlignment="1">
      <alignment vertical="center" wrapText="1"/>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6" fillId="26" borderId="43" xfId="0" applyFont="1" applyFill="1" applyBorder="1" applyAlignment="1">
      <alignment vertical="center"/>
    </xf>
    <xf numFmtId="0" fontId="6" fillId="26" borderId="43" xfId="0" applyFont="1" applyFill="1" applyBorder="1" applyAlignment="1">
      <alignment vertical="center" wrapText="1"/>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27" borderId="25"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2" xfId="0" applyBorder="1" applyAlignment="1">
      <alignment horizontal="left" vertical="center" wrapText="1"/>
    </xf>
    <xf numFmtId="0" fontId="12" fillId="26" borderId="100" xfId="0" applyFont="1" applyFill="1" applyBorder="1" applyAlignment="1">
      <alignment horizontal="left" vertical="center"/>
    </xf>
    <xf numFmtId="0" fontId="21" fillId="27" borderId="101" xfId="0" applyFont="1" applyFill="1" applyBorder="1" applyAlignment="1">
      <alignment horizontal="left" vertical="center"/>
    </xf>
    <xf numFmtId="0" fontId="21" fillId="0" borderId="72" xfId="0" applyFont="1" applyBorder="1" applyAlignment="1">
      <alignment horizontal="left" vertical="center"/>
    </xf>
    <xf numFmtId="0" fontId="21" fillId="0" borderId="97" xfId="0" applyFont="1" applyBorder="1" applyAlignment="1">
      <alignment horizontal="lef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9" fillId="26" borderId="0" xfId="0" applyFont="1" applyFill="1" applyAlignment="1">
      <alignment vertical="center" wrapText="1"/>
    </xf>
    <xf numFmtId="0" fontId="0" fillId="27" borderId="0" xfId="0" applyFill="1" applyAlignment="1">
      <alignmen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8" fillId="26" borderId="0" xfId="0" applyFont="1" applyFill="1" applyAlignment="1">
      <alignment horizontal="right" vertical="center"/>
    </xf>
    <xf numFmtId="0" fontId="6" fillId="26" borderId="0" xfId="0" applyFont="1" applyFill="1" applyAlignment="1">
      <alignment horizontal="left" vertical="center" wrapText="1"/>
    </xf>
    <xf numFmtId="0" fontId="7" fillId="26" borderId="0" xfId="0" applyFont="1" applyFill="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96" xfId="0" applyFont="1" applyFill="1" applyBorder="1" applyAlignment="1">
      <alignment horizontal="left" vertical="center"/>
    </xf>
    <xf numFmtId="0" fontId="21" fillId="27" borderId="97" xfId="0" applyFont="1" applyFill="1" applyBorder="1" applyAlignment="1">
      <alignment horizontal="left" vertical="center"/>
    </xf>
    <xf numFmtId="0" fontId="21" fillId="27" borderId="48" xfId="0" applyFont="1" applyFill="1" applyBorder="1" applyAlignment="1">
      <alignment vertical="center"/>
    </xf>
    <xf numFmtId="3" fontId="6" fillId="26" borderId="64" xfId="0" applyNumberFormat="1" applyFont="1" applyFill="1" applyBorder="1" applyAlignment="1">
      <alignment vertical="center" wrapText="1"/>
    </xf>
    <xf numFmtId="3" fontId="0" fillId="0" borderId="98" xfId="0" applyNumberFormat="1" applyBorder="1" applyAlignment="1">
      <alignment vertical="center" wrapText="1"/>
    </xf>
    <xf numFmtId="3" fontId="0" fillId="0" borderId="44" xfId="0" applyNumberFormat="1" applyBorder="1" applyAlignment="1">
      <alignment vertical="center" wrapText="1"/>
    </xf>
    <xf numFmtId="3" fontId="6" fillId="26" borderId="93" xfId="0" applyNumberFormat="1" applyFont="1" applyFill="1" applyBorder="1" applyAlignment="1">
      <alignment vertical="center" wrapText="1"/>
    </xf>
    <xf numFmtId="3" fontId="0" fillId="0" borderId="94" xfId="0" applyNumberFormat="1" applyBorder="1" applyAlignment="1">
      <alignment vertical="center" wrapText="1"/>
    </xf>
    <xf numFmtId="3" fontId="0" fillId="0" borderId="45" xfId="0" applyNumberFormat="1"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00"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101" xfId="0" applyNumberFormat="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10" fillId="27" borderId="37" xfId="0" applyNumberFormat="1" applyFont="1" applyFill="1" applyBorder="1" applyAlignment="1">
      <alignment vertical="center" wrapText="1"/>
    </xf>
    <xf numFmtId="3" fontId="10" fillId="27" borderId="41" xfId="0" applyNumberFormat="1" applyFont="1" applyFill="1" applyBorder="1" applyAlignment="1">
      <alignment vertical="center" wrapTex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3" fontId="6" fillId="26" borderId="93" xfId="0" applyNumberFormat="1" applyFont="1" applyFill="1" applyBorder="1" applyAlignment="1">
      <alignment vertical="center" wrapText="1" shrinkToFit="1"/>
    </xf>
    <xf numFmtId="3" fontId="0" fillId="0" borderId="94" xfId="0" applyNumberFormat="1" applyBorder="1" applyAlignment="1">
      <alignment vertical="center" wrapText="1" shrinkToFit="1"/>
    </xf>
    <xf numFmtId="3" fontId="0" fillId="0" borderId="45" xfId="0" applyNumberFormat="1" applyBorder="1" applyAlignment="1">
      <alignment vertical="center" wrapText="1" shrinkToFit="1"/>
    </xf>
    <xf numFmtId="0" fontId="0" fillId="0" borderId="65" xfId="0" applyBorder="1" applyAlignment="1">
      <alignment horizontal="center" vertical="center"/>
    </xf>
    <xf numFmtId="3" fontId="10" fillId="27" borderId="37" xfId="0" applyNumberFormat="1" applyFont="1" applyFill="1" applyBorder="1" applyAlignment="1">
      <alignment vertical="center" wrapText="1"/>
    </xf>
    <xf numFmtId="3" fontId="6" fillId="26" borderId="100"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101"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0" fillId="0" borderId="81" xfId="0" applyBorder="1" applyAlignment="1">
      <alignment vertical="center"/>
    </xf>
    <xf numFmtId="0" fontId="0" fillId="0" borderId="99" xfId="0" applyBorder="1" applyAlignment="1">
      <alignment vertical="center"/>
    </xf>
    <xf numFmtId="0" fontId="0" fillId="0" borderId="98" xfId="0" applyBorder="1" applyAlignment="1">
      <alignment vertical="center"/>
    </xf>
    <xf numFmtId="0" fontId="9" fillId="26" borderId="0" xfId="0" applyFont="1" applyFill="1" applyAlignment="1">
      <alignment vertical="center"/>
    </xf>
    <xf numFmtId="0" fontId="2" fillId="0" borderId="0" xfId="0" applyFont="1" applyAlignment="1">
      <alignment vertical="center"/>
    </xf>
    <xf numFmtId="0" fontId="9" fillId="26" borderId="25" xfId="0" applyFont="1" applyFill="1" applyBorder="1" applyAlignment="1">
      <alignment vertical="center"/>
    </xf>
    <xf numFmtId="0" fontId="2" fillId="0" borderId="82" xfId="0" applyFont="1" applyBorder="1" applyAlignment="1">
      <alignment vertical="center"/>
    </xf>
    <xf numFmtId="0" fontId="0" fillId="27" borderId="98" xfId="0" applyFill="1" applyBorder="1" applyAlignment="1">
      <alignment horizontal="lef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6" fillId="26" borderId="64" xfId="0" applyFont="1" applyFill="1" applyBorder="1" applyAlignment="1">
      <alignment vertical="center" wrapText="1"/>
    </xf>
    <xf numFmtId="0" fontId="6" fillId="26" borderId="100" xfId="0" applyFont="1" applyFill="1" applyBorder="1" applyAlignment="1">
      <alignment horizontal="center" vertical="center" wrapText="1"/>
    </xf>
    <xf numFmtId="0" fontId="0" fillId="0" borderId="101" xfId="0" applyBorder="1" applyAlignment="1">
      <alignment horizontal="center" vertical="center" wrapText="1"/>
    </xf>
    <xf numFmtId="0" fontId="0" fillId="0" borderId="24" xfId="0" applyBorder="1" applyAlignment="1">
      <alignment horizontal="center" vertical="center" wrapText="1"/>
    </xf>
    <xf numFmtId="0" fontId="0" fillId="0" borderId="95" xfId="0" applyBorder="1" applyAlignment="1">
      <alignment horizontal="center" vertical="center" wrapText="1"/>
    </xf>
    <xf numFmtId="0" fontId="10" fillId="0" borderId="32" xfId="0" applyFont="1" applyBorder="1" applyAlignment="1">
      <alignment vertical="center"/>
    </xf>
    <xf numFmtId="0" fontId="6" fillId="26" borderId="17" xfId="0" applyFont="1" applyFill="1" applyBorder="1" applyAlignment="1">
      <alignment horizontal="center" vertical="center"/>
    </xf>
    <xf numFmtId="0" fontId="0" fillId="27" borderId="43" xfId="0" applyFill="1" applyBorder="1" applyAlignment="1">
      <alignment horizontal="center" vertical="center"/>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72" xfId="0" applyBorder="1" applyAlignment="1">
      <alignment horizontal="center" vertical="center" wrapText="1"/>
    </xf>
    <xf numFmtId="167" fontId="0" fillId="27" borderId="64" xfId="0" applyNumberFormat="1" applyFill="1" applyBorder="1" applyAlignment="1">
      <alignment horizontal="left" vertical="center"/>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17" fillId="26" borderId="13" xfId="0" applyFont="1" applyFill="1" applyBorder="1" applyAlignment="1">
      <alignment vertical="center"/>
    </xf>
    <xf numFmtId="0" fontId="21" fillId="0" borderId="13" xfId="0" applyFont="1" applyBorder="1" applyAlignment="1">
      <alignment vertical="center"/>
    </xf>
    <xf numFmtId="0" fontId="10" fillId="27" borderId="44" xfId="0" applyFont="1" applyFill="1" applyBorder="1" applyAlignment="1">
      <alignment vertical="center" wrapText="1"/>
    </xf>
    <xf numFmtId="0" fontId="21" fillId="26" borderId="65" xfId="0" applyFont="1" applyFill="1" applyBorder="1" applyAlignment="1">
      <alignment horizontal="center" vertical="center"/>
    </xf>
    <xf numFmtId="0" fontId="21" fillId="26" borderId="101"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97" xfId="0" applyFont="1" applyFill="1" applyBorder="1" applyAlignment="1">
      <alignment horizontal="left" vertical="center"/>
    </xf>
    <xf numFmtId="0" fontId="21" fillId="26" borderId="48" xfId="0" applyFont="1" applyFill="1" applyBorder="1" applyAlignment="1">
      <alignment horizontal="center" vertical="center"/>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12" fillId="26" borderId="100"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98" fillId="25" borderId="76" xfId="45" applyFont="1" applyFill="1" applyBorder="1" applyAlignment="1" applyProtection="1">
      <alignment vertical="top" wrapText="1"/>
      <protection/>
    </xf>
    <xf numFmtId="0" fontId="0" fillId="0" borderId="0" xfId="0" applyAlignment="1">
      <alignment wrapText="1"/>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2" fillId="27" borderId="82"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0" fontId="15" fillId="26" borderId="0" xfId="0" applyFont="1" applyFill="1" applyAlignment="1">
      <alignment vertical="center" wrapText="1"/>
    </xf>
    <xf numFmtId="0" fontId="16" fillId="27" borderId="0" xfId="0" applyFont="1" applyFill="1" applyAlignment="1">
      <alignment vertical="center" wrapText="1"/>
    </xf>
    <xf numFmtId="0" fontId="5" fillId="25" borderId="49" xfId="0" applyFont="1" applyFill="1" applyBorder="1" applyAlignment="1">
      <alignment vertical="center"/>
    </xf>
    <xf numFmtId="0" fontId="0" fillId="24" borderId="25" xfId="0" applyFill="1" applyBorder="1" applyAlignment="1">
      <alignment vertical="center"/>
    </xf>
    <xf numFmtId="0" fontId="0" fillId="24" borderId="79" xfId="0" applyFill="1" applyBorder="1" applyAlignment="1">
      <alignment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0" fontId="6" fillId="26" borderId="93" xfId="0" applyFont="1" applyFill="1" applyBorder="1" applyAlignment="1">
      <alignment vertical="center"/>
    </xf>
    <xf numFmtId="0" fontId="0" fillId="0" borderId="94" xfId="0" applyBorder="1" applyAlignment="1">
      <alignment vertical="center"/>
    </xf>
    <xf numFmtId="0" fontId="21" fillId="0" borderId="48" xfId="0" applyFont="1" applyBorder="1" applyAlignment="1">
      <alignment horizontal="center" vertical="center"/>
    </xf>
    <xf numFmtId="0" fontId="7" fillId="26" borderId="25" xfId="0" applyFont="1" applyFill="1" applyBorder="1" applyAlignment="1">
      <alignment vertical="center"/>
    </xf>
    <xf numFmtId="0" fontId="12" fillId="26" borderId="100" xfId="0" applyFont="1" applyFill="1" applyBorder="1" applyAlignment="1">
      <alignment vertical="center"/>
    </xf>
    <xf numFmtId="0" fontId="21" fillId="0" borderId="82" xfId="0" applyFont="1" applyBorder="1" applyAlignment="1">
      <alignment vertical="center"/>
    </xf>
    <xf numFmtId="0" fontId="21" fillId="0" borderId="101" xfId="0" applyFont="1" applyBorder="1" applyAlignment="1">
      <alignment vertical="center"/>
    </xf>
    <xf numFmtId="0" fontId="21" fillId="0" borderId="72" xfId="0" applyFont="1" applyBorder="1" applyAlignment="1">
      <alignment vertical="center"/>
    </xf>
    <xf numFmtId="0" fontId="21" fillId="0" borderId="96" xfId="0" applyFont="1" applyBorder="1" applyAlignment="1">
      <alignment vertical="center"/>
    </xf>
    <xf numFmtId="0" fontId="21" fillId="0" borderId="97" xfId="0" applyFont="1" applyBorder="1" applyAlignment="1">
      <alignment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7" fillId="26" borderId="13" xfId="0" applyFont="1" applyFill="1" applyBorder="1" applyAlignment="1">
      <alignment vertical="center"/>
    </xf>
    <xf numFmtId="0" fontId="7" fillId="26" borderId="0" xfId="0" applyFont="1" applyFill="1" applyAlignment="1">
      <alignment horizontal="center" vertical="center"/>
    </xf>
    <xf numFmtId="0" fontId="11" fillId="27" borderId="94" xfId="0" applyFont="1" applyFill="1" applyBorder="1" applyAlignment="1">
      <alignment horizontal="center" vertical="center"/>
    </xf>
    <xf numFmtId="0" fontId="0" fillId="27" borderId="94"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9"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14" fillId="26" borderId="0" xfId="0" applyFont="1" applyFill="1" applyAlignment="1">
      <alignment vertical="center" wrapText="1"/>
    </xf>
    <xf numFmtId="0" fontId="6" fillId="26" borderId="103" xfId="0" applyFont="1" applyFill="1" applyBorder="1" applyAlignment="1">
      <alignment vertical="center"/>
    </xf>
    <xf numFmtId="0" fontId="0" fillId="0" borderId="104" xfId="0" applyBorder="1" applyAlignment="1">
      <alignment vertical="center"/>
    </xf>
    <xf numFmtId="3" fontId="5" fillId="26" borderId="93" xfId="0" applyNumberFormat="1" applyFont="1" applyFill="1" applyBorder="1" applyAlignment="1">
      <alignment horizontal="center" vertical="center"/>
    </xf>
    <xf numFmtId="0" fontId="0" fillId="27" borderId="22" xfId="0" applyFill="1" applyBorder="1" applyAlignment="1">
      <alignment vertical="center"/>
    </xf>
    <xf numFmtId="0" fontId="0" fillId="27" borderId="103"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7" fillId="25" borderId="78" xfId="0" applyFont="1" applyFill="1" applyBorder="1" applyAlignment="1">
      <alignment vertical="center"/>
    </xf>
    <xf numFmtId="0" fontId="37" fillId="25" borderId="82" xfId="0" applyFont="1" applyFill="1" applyBorder="1" applyAlignment="1">
      <alignment vertical="center"/>
    </xf>
    <xf numFmtId="0" fontId="2" fillId="24" borderId="20" xfId="0" applyFont="1" applyFill="1" applyBorder="1" applyAlignment="1">
      <alignment vertical="center"/>
    </xf>
    <xf numFmtId="0" fontId="10" fillId="25" borderId="96" xfId="0" applyFont="1" applyFill="1" applyBorder="1" applyAlignment="1">
      <alignment horizontal="center" wrapText="1"/>
    </xf>
    <xf numFmtId="0" fontId="0" fillId="24" borderId="105" xfId="0" applyFill="1" applyBorder="1" applyAlignment="1">
      <alignment horizontal="center" wrapText="1"/>
    </xf>
    <xf numFmtId="0" fontId="10" fillId="25" borderId="93" xfId="0" applyFont="1" applyFill="1" applyBorder="1" applyAlignment="1" applyProtection="1">
      <alignment horizontal="center"/>
      <protection locked="0"/>
    </xf>
    <xf numFmtId="0" fontId="0" fillId="25" borderId="94"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96" xfId="0" applyFill="1" applyBorder="1" applyAlignment="1" applyProtection="1">
      <alignment horizontal="center"/>
      <protection locked="0"/>
    </xf>
    <xf numFmtId="0" fontId="0" fillId="24" borderId="105" xfId="0" applyFill="1" applyBorder="1" applyAlignment="1" applyProtection="1">
      <alignment horizontal="center"/>
      <protection locked="0"/>
    </xf>
    <xf numFmtId="0" fontId="10" fillId="25" borderId="106" xfId="0" applyFont="1" applyFill="1" applyBorder="1"/>
    <xf numFmtId="0" fontId="10" fillId="25" borderId="94" xfId="0" applyFont="1" applyFill="1" applyBorder="1"/>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24" borderId="34" xfId="0" applyFill="1" applyBorder="1" applyAlignment="1" applyProtection="1">
      <alignment vertical="center"/>
      <protection locked="0"/>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lignment vertical="center"/>
    </xf>
    <xf numFmtId="0" fontId="10" fillId="25" borderId="14" xfId="0" applyFont="1" applyFill="1" applyBorder="1" applyAlignment="1">
      <alignment vertical="center"/>
    </xf>
    <xf numFmtId="0" fontId="0" fillId="24" borderId="34" xfId="0" applyFill="1" applyBorder="1" applyAlignment="1">
      <alignment vertical="center"/>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lignment horizontal="left" vertical="center"/>
    </xf>
    <xf numFmtId="0" fontId="10" fillId="24" borderId="82" xfId="0" applyFont="1" applyFill="1" applyBorder="1" applyAlignment="1">
      <alignment vertical="center"/>
    </xf>
    <xf numFmtId="0" fontId="10" fillId="24" borderId="20" xfId="0" applyFont="1" applyFill="1" applyBorder="1" applyAlignment="1">
      <alignment vertical="center"/>
    </xf>
    <xf numFmtId="0" fontId="0" fillId="25" borderId="24" xfId="0" applyFill="1" applyBorder="1" applyAlignment="1">
      <alignment horizontal="center" vertical="center"/>
    </xf>
    <xf numFmtId="0" fontId="0" fillId="24" borderId="0" xfId="0" applyFill="1" applyAlignment="1">
      <alignment vertical="center"/>
    </xf>
    <xf numFmtId="0" fontId="0" fillId="24" borderId="21" xfId="0" applyFill="1" applyBorder="1" applyAlignment="1">
      <alignment vertical="center"/>
    </xf>
    <xf numFmtId="0" fontId="24" fillId="25" borderId="76" xfId="0" applyFont="1" applyFill="1" applyBorder="1" applyAlignment="1">
      <alignment vertical="center"/>
    </xf>
    <xf numFmtId="0" fontId="0" fillId="24" borderId="95" xfId="0" applyFill="1" applyBorder="1" applyAlignment="1">
      <alignment vertical="center"/>
    </xf>
    <xf numFmtId="0" fontId="10" fillId="25" borderId="76" xfId="0" applyFont="1" applyFill="1" applyBorder="1" applyAlignment="1">
      <alignment vertical="center"/>
    </xf>
    <xf numFmtId="0" fontId="10" fillId="25" borderId="0" xfId="0" applyFont="1" applyFill="1" applyAlignment="1">
      <alignment vertical="center"/>
    </xf>
    <xf numFmtId="0" fontId="10" fillId="25" borderId="0" xfId="0" applyFont="1" applyFill="1" applyAlignment="1" applyProtection="1">
      <alignment horizontal="center" vertical="center"/>
      <protection locked="0"/>
    </xf>
    <xf numFmtId="0" fontId="0" fillId="25" borderId="0" xfId="0" applyFill="1" applyAlignment="1">
      <alignment horizontal="center" vertical="center"/>
    </xf>
    <xf numFmtId="0" fontId="10" fillId="25" borderId="107" xfId="0" applyFont="1" applyFill="1" applyBorder="1"/>
    <xf numFmtId="0" fontId="10" fillId="25" borderId="96" xfId="0" applyFont="1" applyFill="1" applyBorder="1"/>
    <xf numFmtId="0" fontId="37" fillId="25" borderId="106" xfId="0" applyFont="1" applyFill="1" applyBorder="1" applyAlignment="1">
      <alignment vertical="center"/>
    </xf>
    <xf numFmtId="0" fontId="10" fillId="25" borderId="94" xfId="0" applyFont="1" applyFill="1" applyBorder="1" applyAlignment="1">
      <alignment vertical="center"/>
    </xf>
    <xf numFmtId="0" fontId="0" fillId="24" borderId="22" xfId="0" applyFill="1" applyBorder="1" applyAlignment="1">
      <alignment vertical="center"/>
    </xf>
    <xf numFmtId="0" fontId="14" fillId="26" borderId="0" xfId="0" applyFont="1" applyFill="1" applyAlignment="1">
      <alignment vertical="center"/>
    </xf>
    <xf numFmtId="0" fontId="10" fillId="25" borderId="107" xfId="0" applyFont="1" applyFill="1" applyBorder="1" applyAlignment="1">
      <alignment vertical="center"/>
    </xf>
    <xf numFmtId="0" fontId="10" fillId="25" borderId="96" xfId="0" applyFont="1" applyFill="1" applyBorder="1" applyAlignment="1">
      <alignment vertical="center"/>
    </xf>
    <xf numFmtId="0" fontId="0" fillId="24" borderId="105" xfId="0" applyFill="1" applyBorder="1" applyAlignment="1">
      <alignment vertical="center"/>
    </xf>
    <xf numFmtId="0" fontId="10" fillId="25" borderId="49" xfId="0" applyFont="1" applyFill="1" applyBorder="1" applyAlignment="1">
      <alignment vertical="center"/>
    </xf>
    <xf numFmtId="0" fontId="10" fillId="25" borderId="25" xfId="0" applyFont="1" applyFill="1" applyBorder="1" applyAlignment="1">
      <alignment vertical="center"/>
    </xf>
    <xf numFmtId="0" fontId="10" fillId="26" borderId="0" xfId="0" applyFont="1" applyFill="1" applyAlignment="1">
      <alignment vertical="center"/>
    </xf>
    <xf numFmtId="0" fontId="37" fillId="25" borderId="76" xfId="0" applyFont="1" applyFill="1" applyBorder="1" applyAlignment="1">
      <alignment vertical="center"/>
    </xf>
    <xf numFmtId="0" fontId="10" fillId="25" borderId="0" xfId="0" applyFont="1" applyFill="1" applyAlignment="1">
      <alignment vertical="center"/>
    </xf>
    <xf numFmtId="0" fontId="0" fillId="0" borderId="34" xfId="0" applyBorder="1" applyAlignment="1" applyProtection="1">
      <alignment vertical="center"/>
      <protection locked="0"/>
    </xf>
    <xf numFmtId="0" fontId="10" fillId="26" borderId="0" xfId="0" applyFont="1" applyFill="1" applyAlignment="1">
      <alignment horizontal="left"/>
    </xf>
    <xf numFmtId="0" fontId="10" fillId="26" borderId="0" xfId="0" applyFont="1" applyFill="1" applyAlignment="1">
      <alignment horizontal="left" wrapText="1"/>
    </xf>
    <xf numFmtId="0" fontId="34" fillId="26" borderId="0" xfId="0" applyFont="1" applyFill="1"/>
    <xf numFmtId="0" fontId="54" fillId="0" borderId="0" xfId="0" applyFont="1"/>
    <xf numFmtId="0" fontId="10" fillId="26" borderId="0" xfId="0" applyFont="1" applyFill="1" applyAlignment="1">
      <alignment horizontal="left" wrapText="1"/>
    </xf>
    <xf numFmtId="0" fontId="42" fillId="26" borderId="0" xfId="0" applyFont="1" applyFill="1" applyAlignment="1">
      <alignment horizontal="right" vertical="center" wrapText="1"/>
    </xf>
    <xf numFmtId="0" fontId="16" fillId="0" borderId="0" xfId="0" applyFont="1"/>
    <xf numFmtId="0" fontId="34" fillId="26" borderId="0" xfId="0" applyFont="1" applyFill="1" applyAlignment="1">
      <alignment horizontal="right" vertical="center" wrapText="1"/>
    </xf>
    <xf numFmtId="0" fontId="21" fillId="26" borderId="0" xfId="0" applyFont="1" applyFill="1" applyAlignment="1">
      <alignment horizontal="left"/>
    </xf>
    <xf numFmtId="0" fontId="0" fillId="26" borderId="0" xfId="0" applyFont="1" applyFill="1" applyAlignment="1">
      <alignment horizontal="left"/>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64" xfId="0" applyFont="1" applyFill="1" applyBorder="1" applyAlignment="1">
      <alignment horizontal="left" vertical="center" wrapText="1"/>
    </xf>
    <xf numFmtId="0" fontId="10" fillId="26" borderId="98" xfId="0" applyFont="1" applyFill="1" applyBorder="1" applyAlignment="1">
      <alignment horizontal="left" vertical="center" wrapText="1"/>
    </xf>
    <xf numFmtId="0" fontId="10" fillId="26" borderId="37"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37" xfId="0" applyFont="1" applyFill="1" applyBorder="1" applyAlignment="1">
      <alignment horizontal="left" vertical="center" wrapText="1"/>
    </xf>
    <xf numFmtId="0" fontId="10" fillId="26" borderId="0" xfId="0" applyFont="1" applyFill="1" applyAlignment="1">
      <alignment wrapText="1"/>
    </xf>
    <xf numFmtId="0" fontId="10" fillId="26" borderId="95"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37" fillId="26" borderId="0" xfId="0" applyFont="1" applyFill="1" applyAlignment="1">
      <alignment horizontal="right"/>
    </xf>
    <xf numFmtId="0" fontId="10" fillId="26" borderId="0" xfId="0" applyFont="1" applyFill="1"/>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7"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7"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34" fillId="7" borderId="0" xfId="0" applyFont="1" applyFill="1" applyAlignment="1">
      <alignment vertical="center"/>
    </xf>
    <xf numFmtId="0" fontId="10" fillId="7" borderId="0" xfId="0" applyFont="1" applyFill="1" applyAlignment="1">
      <alignment vertical="center"/>
    </xf>
    <xf numFmtId="0" fontId="34" fillId="7" borderId="0" xfId="0" applyFont="1" applyFill="1" applyAlignment="1">
      <alignment horizontal="right" vertical="center" wrapText="1"/>
    </xf>
    <xf numFmtId="0" fontId="10" fillId="7" borderId="37"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10" fillId="7" borderId="37" xfId="0" applyFont="1" applyFill="1" applyBorder="1" applyAlignment="1">
      <alignment vertical="center" wrapText="1"/>
    </xf>
    <xf numFmtId="0" fontId="2" fillId="7" borderId="0" xfId="0" applyFont="1" applyFill="1" applyAlignment="1">
      <alignment horizontal="left" vertical="center"/>
    </xf>
    <xf numFmtId="0" fontId="10" fillId="7" borderId="0" xfId="0" applyFont="1" applyFill="1" applyAlignment="1">
      <alignment horizontal="left" vertical="center"/>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7"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horizontal="center" vertical="center"/>
    </xf>
    <xf numFmtId="0" fontId="10" fillId="7" borderId="41" xfId="0" applyFont="1" applyFill="1" applyBorder="1" applyAlignment="1">
      <alignment vertical="center" wrapText="1"/>
    </xf>
    <xf numFmtId="0" fontId="10" fillId="7" borderId="0" xfId="0" applyFont="1" applyFill="1" applyAlignment="1">
      <alignment horizontal="left" vertical="center" wrapText="1"/>
    </xf>
    <xf numFmtId="0" fontId="10" fillId="7" borderId="63" xfId="0" applyFont="1" applyFill="1" applyBorder="1" applyAlignment="1">
      <alignment horizontal="center" vertical="center" wrapText="1"/>
    </xf>
    <xf numFmtId="0" fontId="0" fillId="0" borderId="99" xfId="0" applyBorder="1" applyAlignment="1">
      <alignment horizontal="center"/>
    </xf>
    <xf numFmtId="0" fontId="10" fillId="7" borderId="37" xfId="0" applyFont="1" applyFill="1" applyBorder="1" applyAlignment="1">
      <alignment vertical="center" wrapText="1"/>
    </xf>
    <xf numFmtId="0" fontId="0" fillId="7" borderId="37" xfId="0" applyFill="1" applyBorder="1" applyAlignment="1">
      <alignment vertical="center" wrapText="1"/>
    </xf>
    <xf numFmtId="0" fontId="39"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0" fillId="0" borderId="0" xfId="0" applyFont="1" applyAlignment="1">
      <alignment horizontal="right" vertical="center"/>
    </xf>
    <xf numFmtId="0" fontId="40" fillId="0" borderId="95"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2" fillId="7" borderId="0" xfId="0" applyFont="1" applyFill="1" applyAlignment="1">
      <alignment vertical="center"/>
    </xf>
    <xf numFmtId="0" fontId="0" fillId="0" borderId="37" xfId="0" applyBorder="1" applyAlignment="1">
      <alignment vertical="center"/>
    </xf>
    <xf numFmtId="0" fontId="0" fillId="7" borderId="0" xfId="0" applyFill="1" applyAlignment="1">
      <alignment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37" xfId="0" applyFont="1" applyFill="1" applyBorder="1" applyAlignment="1">
      <alignment vertical="center"/>
    </xf>
    <xf numFmtId="0" fontId="10" fillId="7" borderId="41" xfId="0" applyFont="1" applyFill="1" applyBorder="1" applyAlignment="1">
      <alignment vertical="center"/>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0" fillId="7" borderId="0" xfId="0" applyFill="1" applyAlignment="1">
      <alignment horizontal="center" vertical="center"/>
    </xf>
    <xf numFmtId="0" fontId="10" fillId="7" borderId="64" xfId="0" applyFont="1" applyFill="1" applyBorder="1" applyAlignment="1">
      <alignment vertical="center" wrapText="1"/>
    </xf>
    <xf numFmtId="0" fontId="21" fillId="7" borderId="0" xfId="0" applyFont="1" applyFill="1" applyAlignment="1">
      <alignment vertical="center" wrapText="1"/>
    </xf>
    <xf numFmtId="0" fontId="10" fillId="7" borderId="0" xfId="0" applyFont="1" applyFill="1" applyAlignment="1">
      <alignment wrapText="1"/>
    </xf>
    <xf numFmtId="0" fontId="10" fillId="7" borderId="0" xfId="0" applyFont="1" applyFill="1" applyAlignment="1">
      <alignment wrapText="1"/>
    </xf>
    <xf numFmtId="3" fontId="0" fillId="25" borderId="37"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3" fontId="0" fillId="25" borderId="41" xfId="0" applyNumberFormat="1" applyFill="1" applyBorder="1" applyAlignment="1">
      <alignment horizontal="right" vertical="center" indent="2"/>
    </xf>
    <xf numFmtId="0" fontId="0" fillId="0" borderId="29" xfId="0" applyBorder="1" applyAlignment="1">
      <alignment horizontal="right" vertical="center" indent="2"/>
    </xf>
    <xf numFmtId="0" fontId="34" fillId="7" borderId="0" xfId="0" applyFont="1" applyFill="1" applyAlignment="1">
      <alignment vertical="center" wrapText="1"/>
    </xf>
    <xf numFmtId="0" fontId="54" fillId="0" borderId="0" xfId="0" applyFont="1" applyAlignment="1">
      <alignment vertical="center"/>
    </xf>
    <xf numFmtId="0" fontId="0" fillId="0" borderId="0" xfId="0" applyAlignment="1">
      <alignment horizontal="right" vertical="center" wrapText="1"/>
    </xf>
    <xf numFmtId="3" fontId="0" fillId="25" borderId="37" xfId="0" applyNumberFormat="1" applyFill="1" applyBorder="1" applyAlignment="1">
      <alignment horizontal="right" vertical="center" indent="2"/>
    </xf>
    <xf numFmtId="3" fontId="0" fillId="0" borderId="28" xfId="0" applyNumberFormat="1" applyBorder="1" applyAlignment="1">
      <alignment horizontal="right" vertical="center" indent="2"/>
    </xf>
    <xf numFmtId="10" fontId="0" fillId="25" borderId="37"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3" fontId="0" fillId="0" borderId="29" xfId="0" applyNumberFormat="1" applyBorder="1" applyAlignment="1">
      <alignment horizontal="right" vertical="center" indent="2"/>
    </xf>
    <xf numFmtId="0" fontId="10" fillId="7" borderId="0" xfId="0" applyFont="1" applyFill="1" applyAlignment="1">
      <alignment vertical="center" wrapText="1"/>
    </xf>
    <xf numFmtId="0" fontId="0" fillId="0" borderId="0" xfId="0" applyFont="1" applyAlignment="1">
      <alignment vertical="center"/>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2" fillId="7" borderId="0" xfId="0" applyFont="1" applyFill="1" applyAlignment="1">
      <alignment vertical="center" wrapText="1"/>
    </xf>
    <xf numFmtId="0" fontId="10" fillId="26" borderId="41" xfId="0" applyFont="1" applyFill="1" applyBorder="1" applyAlignment="1">
      <alignment horizontal="left" vertical="center" wrapText="1"/>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1" xfId="0" applyNumberFormat="1" applyFont="1" applyFill="1" applyBorder="1" applyAlignment="1" applyProtection="1">
      <alignment horizontal="left" vertical="center"/>
      <protection locked="0"/>
    </xf>
    <xf numFmtId="0" fontId="0" fillId="0" borderId="0" xfId="0" applyAlignment="1">
      <alignment horizontal="left"/>
    </xf>
    <xf numFmtId="0" fontId="0" fillId="25" borderId="66" xfId="0" applyFont="1" applyFill="1" applyBorder="1" applyAlignment="1" applyProtection="1">
      <alignment horizontal="left" vertical="center"/>
      <protection locked="0"/>
    </xf>
    <xf numFmtId="0" fontId="0" fillId="25" borderId="91"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0" fontId="2" fillId="26" borderId="0" xfId="0" applyFont="1" applyFill="1" applyAlignment="1">
      <alignment horizontal="center"/>
    </xf>
    <xf numFmtId="0" fontId="2" fillId="0" borderId="0" xfId="0" applyFont="1" applyAlignment="1">
      <alignment horizontal="center"/>
    </xf>
    <xf numFmtId="0" fontId="34" fillId="26" borderId="0" xfId="0" applyFont="1" applyFill="1" applyAlignment="1">
      <alignment horizontal="left" vertical="center" wrapText="1"/>
    </xf>
    <xf numFmtId="0" fontId="0" fillId="0" borderId="0" xfId="0" applyAlignment="1">
      <alignment horizontal="left" wrapText="1"/>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30" fillId="24" borderId="0" xfId="0" applyFont="1" applyFill="1"/>
    <xf numFmtId="0" fontId="0" fillId="24" borderId="0" xfId="0" applyFont="1" applyFill="1"/>
    <xf numFmtId="0" fontId="39" fillId="24" borderId="0" xfId="0" applyFont="1" applyFill="1"/>
    <xf numFmtId="0" fontId="40" fillId="24" borderId="0" xfId="0" applyFont="1" applyFill="1"/>
    <xf numFmtId="0" fontId="4" fillId="24" borderId="0" xfId="0" applyFont="1" applyFill="1"/>
    <xf numFmtId="0" fontId="38" fillId="24" borderId="0" xfId="0" applyFont="1" applyFill="1"/>
    <xf numFmtId="0" fontId="0" fillId="24" borderId="0" xfId="0" applyFont="1" applyFill="1" applyAlignment="1">
      <alignment vertical="center"/>
    </xf>
    <xf numFmtId="14" fontId="39" fillId="24" borderId="0" xfId="0" applyNumberFormat="1" applyFont="1" applyFill="1" applyAlignment="1">
      <alignment horizontal="left" vertical="center"/>
    </xf>
    <xf numFmtId="0" fontId="39" fillId="24" borderId="0" xfId="0" applyFont="1" applyFill="1" applyAlignment="1">
      <alignment horizontal="left" vertical="center"/>
    </xf>
    <xf numFmtId="0" fontId="39" fillId="24" borderId="0" xfId="0" applyFont="1" applyFill="1" applyAlignment="1">
      <alignment vertical="center"/>
    </xf>
    <xf numFmtId="0" fontId="4" fillId="24" borderId="0" xfId="0" applyFont="1" applyFill="1" applyAlignment="1">
      <alignment vertical="center"/>
    </xf>
    <xf numFmtId="0" fontId="38" fillId="24" borderId="0" xfId="0" applyFont="1" applyFill="1" applyAlignment="1">
      <alignment vertical="center"/>
    </xf>
    <xf numFmtId="0" fontId="34" fillId="24" borderId="0" xfId="0" applyFont="1" applyFill="1" applyAlignment="1">
      <alignment horizontal="center"/>
    </xf>
    <xf numFmtId="0" fontId="2" fillId="24" borderId="0" xfId="0" applyFont="1" applyFill="1" applyAlignment="1">
      <alignment horizontal="right"/>
    </xf>
    <xf numFmtId="0" fontId="2" fillId="0" borderId="0" xfId="0" applyFont="1" applyAlignment="1">
      <alignment horizontal="right"/>
    </xf>
    <xf numFmtId="165" fontId="11" fillId="26" borderId="0" xfId="0" applyNumberFormat="1" applyFont="1" applyFill="1" applyAlignment="1">
      <alignment horizontal="left" vertical="top" wrapText="1"/>
    </xf>
    <xf numFmtId="0" fontId="34" fillId="0" borderId="0" xfId="0" applyFont="1" applyAlignment="1">
      <alignment horizontal="left" vertical="top" wrapText="1"/>
    </xf>
    <xf numFmtId="0" fontId="11" fillId="27" borderId="0" xfId="0" applyFont="1" applyFill="1" applyAlignment="1">
      <alignment horizontal="center" wrapText="1"/>
    </xf>
    <xf numFmtId="0" fontId="0" fillId="0" borderId="0" xfId="0" applyAlignment="1">
      <alignment horizontal="center" wrapText="1"/>
    </xf>
    <xf numFmtId="0" fontId="13" fillId="26" borderId="0" xfId="0" applyFont="1" applyFill="1" applyAlignment="1">
      <alignment horizontal="center" vertical="center"/>
    </xf>
    <xf numFmtId="0" fontId="11" fillId="26" borderId="82" xfId="0" applyFont="1" applyFill="1" applyBorder="1" applyAlignment="1">
      <alignment vertical="top" wrapText="1"/>
    </xf>
    <xf numFmtId="0" fontId="11" fillId="26" borderId="0" xfId="0" applyFont="1" applyFill="1" applyAlignment="1">
      <alignment vertical="top" wrapText="1"/>
    </xf>
    <xf numFmtId="0" fontId="38" fillId="0" borderId="108" xfId="0" applyFont="1" applyBorder="1" applyAlignment="1" applyProtection="1">
      <alignment horizontal="center"/>
      <protection locked="0"/>
    </xf>
    <xf numFmtId="0" fontId="34" fillId="26" borderId="0" xfId="0" applyFont="1" applyFill="1" applyAlignment="1">
      <alignment horizontal="center" wrapText="1"/>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09" xfId="0" applyBorder="1" applyAlignment="1" applyProtection="1">
      <alignment horizontal="center" vertical="center" wrapText="1"/>
      <protection locked="0"/>
    </xf>
    <xf numFmtId="0" fontId="4" fillId="26" borderId="0" xfId="0" applyFont="1" applyFill="1"/>
    <xf numFmtId="0" fontId="0" fillId="26" borderId="0" xfId="0" applyFill="1"/>
    <xf numFmtId="0" fontId="38" fillId="26" borderId="0" xfId="0" applyFont="1" applyFill="1" applyAlignment="1">
      <alignment wrapText="1"/>
    </xf>
    <xf numFmtId="0" fontId="38" fillId="26" borderId="0" xfId="0" applyFont="1" applyFill="1"/>
    <xf numFmtId="0" fontId="4" fillId="0" borderId="0" xfId="0" applyFont="1" applyAlignment="1" applyProtection="1">
      <alignment horizontal="left"/>
      <protection locked="0"/>
    </xf>
    <xf numFmtId="0" fontId="4" fillId="0" borderId="0" xfId="0" applyFont="1" applyProtection="1">
      <protection locked="0"/>
    </xf>
    <xf numFmtId="0" fontId="52" fillId="26" borderId="0" xfId="0" applyFont="1" applyFill="1" applyAlignment="1">
      <alignment horizontal="center" wrapText="1"/>
    </xf>
    <xf numFmtId="0" fontId="38" fillId="26" borderId="0" xfId="0" applyFont="1" applyFill="1" applyAlignment="1">
      <alignment wrapText="1"/>
    </xf>
    <xf numFmtId="0" fontId="0" fillId="26" borderId="0" xfId="0" applyFill="1" applyAlignment="1">
      <alignment wrapText="1"/>
    </xf>
    <xf numFmtId="0" fontId="4" fillId="0" borderId="0" xfId="0" applyFont="1"/>
    <xf numFmtId="0" fontId="38" fillId="0" borderId="0" xfId="0" applyFont="1" applyProtection="1">
      <protection locked="0"/>
    </xf>
    <xf numFmtId="0" fontId="38" fillId="0" borderId="0" xfId="0" applyFont="1"/>
    <xf numFmtId="0" fontId="0" fillId="25" borderId="0" xfId="0" applyFill="1" applyProtection="1">
      <protection/>
    </xf>
  </cellXfs>
  <cellStyles count="109">
    <cellStyle name="Normal" xfId="0" builtinId="0"/>
    <cellStyle name="Percent" xfId="15" builtinId="5"/>
    <cellStyle name="Currency" xfId="16" builtinId="4"/>
    <cellStyle name="Currency [0]" xfId="17" builtinId="7"/>
    <cellStyle name="Comma" xfId="18" builtinId="3"/>
    <cellStyle name="Comma [0]" xfId="19" builtinId="6"/>
    <cellStyle name="20 % – Zvýraznění1" xfId="20"/>
    <cellStyle name="20 % – Zvýraznění2" xfId="21"/>
    <cellStyle name="20 % – Zvýraznění3" xfId="22"/>
    <cellStyle name="20 % – Zvýraznění4" xfId="23"/>
    <cellStyle name="20 % – Zvýraznění5" xfId="24"/>
    <cellStyle name="20 % – Zvýraznění6" xfId="25"/>
    <cellStyle name="40 % – Zvýraznění1" xfId="26"/>
    <cellStyle name="40 % – Zvýraznění2" xfId="27"/>
    <cellStyle name="40 % – Zvýraznění3" xfId="28"/>
    <cellStyle name="40 % – Zvýraznění4" xfId="29"/>
    <cellStyle name="40 % – Zvýraznění5" xfId="30"/>
    <cellStyle name="40 % – Zvýraznění6" xfId="31"/>
    <cellStyle name="60 % – Zvýraznění1" xfId="32"/>
    <cellStyle name="60 % – Zvýraznění2" xfId="33"/>
    <cellStyle name="60 % – Zvýraznění3" xfId="34"/>
    <cellStyle name="60 % – Zvýraznění4" xfId="35"/>
    <cellStyle name="60 % – Zvýraznění5" xfId="36"/>
    <cellStyle name="60 % – Zvýraznění6" xfId="37"/>
    <cellStyle name="Celkem" xfId="38"/>
    <cellStyle name="Comma0" xfId="39"/>
    <cellStyle name="Currency0" xfId="40"/>
    <cellStyle name="Date" xfId="41"/>
    <cellStyle name="Fixed" xfId="42"/>
    <cellStyle name="Heading 1" xfId="43"/>
    <cellStyle name="Heading 2" xfId="44"/>
    <cellStyle name="Hypertextový odkaz" xfId="45" builtinId="8"/>
    <cellStyle name="Chybně" xfId="46"/>
    <cellStyle name="Kontrolní buňka" xfId="47"/>
    <cellStyle name="Nadpis 1" xfId="48"/>
    <cellStyle name="Nadpis 2" xfId="49"/>
    <cellStyle name="Nadpis 3" xfId="50"/>
    <cellStyle name="Nadpis 4" xfId="51"/>
    <cellStyle name="Název" xfId="52"/>
    <cellStyle name="Neutrální" xfId="53"/>
    <cellStyle name="Poznámka" xfId="54"/>
    <cellStyle name="Propojená buňka" xfId="55"/>
    <cellStyle name="Správně" xfId="56"/>
    <cellStyle name="Text upozornění" xfId="57"/>
    <cellStyle name="Total" xfId="58"/>
    <cellStyle name="Vstup" xfId="59"/>
    <cellStyle name="Výpočet" xfId="60"/>
    <cellStyle name="Výstup" xfId="61"/>
    <cellStyle name="Vysvětlující text" xfId="62"/>
    <cellStyle name="Zvýraznění 1" xfId="63"/>
    <cellStyle name="Zvýraznění 2" xfId="64"/>
    <cellStyle name="Zvýraznění 3" xfId="65"/>
    <cellStyle name="Zvýraznění 4" xfId="66"/>
    <cellStyle name="Zvýraznění 5" xfId="67"/>
    <cellStyle name="Zvýraznění 6" xfId="68"/>
    <cellStyle name="Normální 3" xfId="69"/>
    <cellStyle name="normální 2" xfId="70"/>
    <cellStyle name="Hypertextový odkaz 2" xfId="71"/>
    <cellStyle name="Normální 4" xfId="72"/>
    <cellStyle name="Normální 5" xfId="73"/>
    <cellStyle name="_PERSONAL" xfId="74"/>
    <cellStyle name="_PERSONAL_1" xfId="75"/>
    <cellStyle name="Calc Currency (0)" xfId="76"/>
    <cellStyle name="Calc Currency (2)" xfId="77"/>
    <cellStyle name="Calc Percent (0)" xfId="78"/>
    <cellStyle name="Calc Percent (1)" xfId="79"/>
    <cellStyle name="Calc Percent (2)" xfId="80"/>
    <cellStyle name="Calc Units (0)" xfId="81"/>
    <cellStyle name="Calc Units (1)" xfId="82"/>
    <cellStyle name="Calc Units (2)" xfId="83"/>
    <cellStyle name="Celkem 2" xfId="84"/>
    <cellStyle name="Comma [00]" xfId="85"/>
    <cellStyle name="Currency [00]" xfId="86"/>
    <cellStyle name="Currency0 2" xfId="87"/>
    <cellStyle name="Date Short" xfId="88"/>
    <cellStyle name="DELTA" xfId="89"/>
    <cellStyle name="Dziesiętny [0]_laroux" xfId="90"/>
    <cellStyle name="Dziesiętny_laroux" xfId="91"/>
    <cellStyle name="Enter Currency (0)" xfId="92"/>
    <cellStyle name="Enter Currency (2)" xfId="93"/>
    <cellStyle name="Enter Units (0)" xfId="94"/>
    <cellStyle name="Enter Units (1)" xfId="95"/>
    <cellStyle name="Enter Units (2)" xfId="96"/>
    <cellStyle name="Header1" xfId="97"/>
    <cellStyle name="Header2" xfId="98"/>
    <cellStyle name="Hypertextový odkaz 3" xfId="99"/>
    <cellStyle name="Link Currency (0)" xfId="100"/>
    <cellStyle name="Link Currency (2)" xfId="101"/>
    <cellStyle name="Link Units (0)" xfId="102"/>
    <cellStyle name="Link Units (1)" xfId="103"/>
    <cellStyle name="Link Units (2)" xfId="104"/>
    <cellStyle name="Nadpis 1 2" xfId="105"/>
    <cellStyle name="Nadpis 2 2" xfId="106"/>
    <cellStyle name="Normální 2 2" xfId="107"/>
    <cellStyle name="Normalny_laroux" xfId="108"/>
    <cellStyle name="Percent [0]" xfId="109"/>
    <cellStyle name="Percent [00]" xfId="110"/>
    <cellStyle name="PrePop Currency (0)" xfId="111"/>
    <cellStyle name="PrePop Currency (2)" xfId="112"/>
    <cellStyle name="PrePop Units (0)" xfId="113"/>
    <cellStyle name="PrePop Units (1)" xfId="114"/>
    <cellStyle name="PrePop Units (2)" xfId="115"/>
    <cellStyle name="Style 1" xfId="116"/>
    <cellStyle name="Text Indent A" xfId="117"/>
    <cellStyle name="Text Indent B" xfId="118"/>
    <cellStyle name="Text Indent C" xfId="119"/>
    <cellStyle name="Walutowy [0]_laroux" xfId="120"/>
    <cellStyle name="Walutowy_laroux" xfId="121"/>
    <cellStyle name="Normální 6" xfId="122"/>
  </cellStyles>
  <dxfs count="138">
    <dxf/>
    <dxf/>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font>
        <b val="0"/>
        <i val="0"/>
        <u val="none"/>
        <strike val="0"/>
        <sz val="10"/>
        <name val="Tahoma"/>
        <color auto="1"/>
      </font>
    </dxf>
    <dxf>
      <numFmt numFmtId="180" formatCode="#,##0"/>
    </dxf>
    <dxf>
      <numFmt numFmtId="180" formatCode="#,##0"/>
    </dxf>
    <dxf>
      <numFmt numFmtId="180" formatCode="#,##0"/>
    </dxf>
    <dxf>
      <numFmt numFmtId="180" formatCode="#,##0"/>
    </dxf>
    <dxf/>
    <dxf/>
    <dxf>
      <font>
        <b val="0"/>
        <i val="0"/>
        <u val="none"/>
        <strike val="0"/>
        <sz val="10"/>
        <name val="Tahoma"/>
        <color auto="1"/>
      </font>
    </dxf>
    <dxf>
      <numFmt numFmtId="180" formatCode="#,##0"/>
    </dxf>
    <dxf/>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8">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href="https://adisepo.mfcr.cz/adistc/adis/idpr_pub/epo2_info/ukazka_ciselniku.faces?C=okec"&gt;zde&lt;/a&gt;.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 &lt;br /&gt;2015:&lt;br /&gt;P = plný / Z = zjednodušený.&lt;br /&gt;&lt;br /&gt;od 2016:&lt;br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(do 2016: v § 18 odst. 1)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&lt;strong&gt;Vybrané údaje z Rozvahy&lt;/strong&gt; a &lt;strong&gt;Vybrané údaje z Výkazu zisku a ztráty&lt;/strong&gt;, popřípadě &lt;strong&gt;Vybrané údaje z Přehledu o změnách vlastního kapitálu&lt;/strong&gt; (od 2017: a &lt;strong&gt;Vybrané údaje z Přehledu o peněžních tocích&lt;/strong&gt;), vyplňované s využitím údajů z Rozvahy a Výkazu zisku a ztráty, popřípadě Přehledu o změnách vlastního kapitálu (od 2017: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(od 2017: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 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/&gt;&lt;strong&gt;od 2016:&lt;/strong&gt; Poplatníci, kteří vedou (do 2018: Poplatníci, kteří po 1. lednu 2018, resp. 2017, 2016, vedli) jednoduché účetnictví, přikládají přehledy podle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/&gt;&lt;strong&gt;2015:&lt;/strong&gt;Poplatníci, kteří po 1. lednu 2015 účtovali v soustavě &lt;strong&gt;jednoduchého účetnictví&lt;/strong&gt;, přikládají přehled o majetku a závazku a přehled o příjmech a výdajích podle § 15 odst. 5 zákona o účetnictví, ve znění platném do 31. prosince 2003. (Pro účetní období započatá od 1.1.2016 a později přikládají poplatníci, kteří mohou vést jednoduché účetnictví, přehledy podle §13b odst. 3 zákona o účetnictví ve znění od 1. ledna 2016, jejichž označení a obsahové vymezení je stanoveno přílohou č. 1 a přílohou č. 2 k vyhlášce,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href="https://adisepo.mfcr.cz/adistc/adis/idpr_pub/epo2_info/ukazka_ciselniku.faces?C=okec"&gt;zde&lt;/a&gt;.</xs:documentation>
                        </xs:annotation>
                        <xs:simpleType>
                          <xs:restriction base="xs:decimal">
                            <xs:totalDigits value="6"/>
                            <xs:fractionDigits value="0"/>
                          </xs:restriction>
                        </xs:simpleType>
                      </xs:attribute>
                      <xs:attribute name="kc_v_3" use="optional">
                        <xs:annotation>
                          <xs:documentation>od 2018&lt;br&gt;Daňoví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 &lt;br&gt;&amp;nbsp&lt;br&gt;do 2017&lt;br&gt;Daňoví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f) a g) bodů 1, 2, 4, 5, 6, 12 až 14 zákona (2017: ve znění zákona účinného pro zdaňovací období započatá od 1. 7. 2017 a později se jedná o § 22 odst. 1 písm. b), c), d), f) a g) bodů 1, 2, 4, 5, 6, 12 až 14, h) a i)),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(a do ZO roku 2016 i poplatník typu 5 podílový fond) uvede, zda je základním investičním fondem podle § 17b zákona.&lt;br /&gt;A - ano&lt;br /&gt;N - ne&lt;br /&gt;&lt;br&gt;Položka obsahuje kritické kontroly: hodnota musí být vyplněna pro poplatníky typu (typ_popldpp) 4 a do ZO roku 2016 i typu 5 (u poplatníků typu 5 pouze pokud se jedná o podílový fond - identifikován 9-místným vlastním číslem plátce); naopak pro poplatníky ostatních typů a do ZO roku 2016 i pro poplatníky typu 5 (pokud se nejedná o podílový fond, ale o investiční společnost)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(2015: uplatňující slevu) na dani podle § 35b zákona&lt;/TD&gt;&lt;/TR&gt; &lt;TR&gt;&lt;TD class="InstrukceWiz" valign="top"&gt;9&lt;/TD&gt;&lt;TD class="InstrukceWiz"&gt;- nositel příslibu investiční pobídky ve formě slevy (2015: uplatňující slevu)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/&gt;507 pro (platnost do 2015)&lt;br /&gt;Vyhlášku č. 507/2002 Sb., kterou se provádějí některá ustanovení zákona č. 563/1991 Sb., o účetnictví, ve znění pozdějších předpisů, pro účetní jednotky účtující v soustavě jednoduchého účetnictví, ve znění účinném do 31. prosince 2003, podle níž mohou doposud postupovat účetní jednotky vymezené § 38a zákona č. 563/1991 Sb., o účetnictví, v platném znění..&lt;br /&gt;&lt;br /&gt;325 pro (platnost od 2016, nahrazuje vyhlášku č. 507)&lt;br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href="https://adisepo.mfcr.cz/adistc/adis/idpr_pub/epo2_info/ukazka_ciselniku.faces?C=ufo"&gt;zde&lt;/a&gt;.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1.1.2015 až 30.12.2021, u ostatních typů musí být v rozmezí 1.1.2015 až 31.12.2021.</xs:documentation>
                        </xs:annotation>
                      </xs:attribute>
                      <xs:attribute fixed="DP8"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&amp;lt;= 200 Kč (viz § 38b zákona), použije se pro výpočet částky na tomto řádku zkrácený algoritmus ve tvaru (ř. 1 + ř. 2 + ř. 3).&lt;br /&gt;V případě vratitelného přeplatku může poplatník požádat správce daně o jeho vrácení (do 2019: o jeho použití na úhradu nedoplatku, který má u jiného správce daně, nebo na úhradu nedoplatku jiného daňového subjektu u téhož nebo jiného správce daně (§ 155 odst. 1 DŘ) anebo o jeho vrácení (§ 155 odst. 2 DŘ).),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(od 2018: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name="uv_podpis" use="optional">
                        <xs:annotation>
                          <xs:documentation>Osoba, jejíž podpisový záznam byl připojen k účetní závěrce, která byla podkladem pro zpracování této přílohy.</xs:documentation>
                        </xs:annotation>
                        <xs:simpleType>
                          <xs:restriction base="xs:string">
                            <xs:minLength value="0"/>
                            <xs:maxLength value="40"/>
                          </xs:restriction>
                        </xs:simpleType>
                      </xs:attribute>
                      <xs:attribute fixed="DPP" name="k_uladis" use="required">
                        <xs:annotation>
                          <xs:documentation>musí obsahovat "DPP" - Daň z příjmů právnických osob</xs:documentation>
                        </xs:annotation>
                      </xs:attribute>
                      <xs:attribute name="dan_por" use="optional">
                        <xs:annotation>
                          <xs:documentation>od 2018&lt;br&gt;Uvede se, zda daňové přiznání zpracoval a podává (do 2019: předkládá) poradce (od 2019: (§ 29 odst. 2 DŘ)) na základě plné moci k zastupování (do 2019: zastupování, která byla uplatněna u správce daně před uplynutím neprodloužené lhůty pro podání daňového přiznání), pokud ano, je povinen v I. oddílu vyplnit předepsané údaje.&lt;br&gt;&amp;nbsp&lt;br&gt;do 2017&lt;br&gt;pokud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1.1.2015.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vyplňuje se od ZO 2016;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jednota.&lt;br&gt;&amp;nbsp&lt;br&gt;Pro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se vyplňuje od ZO roku 2018 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href="https://adisepo.mfcr.cz/adistc/adis/idpr_pub/epo2_info/ukazka_ciselniku.faces?C=obce"&gt;zde&lt;/a&gt;.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faxu" use="optional">
                        <xs:annotation>
                          <xs:documentation>Položka se pro ZO 2016 a vyšší nevyplňuje.</xs:documentation>
                        </xs:annotation>
                        <xs:simpleType>
                          <xs:restriction base="xs:string">
                            <xs:minLength value="0"/>
                            <xs:maxLength value="14"/>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href="https://adisepo.mfcr.cz/adistc/adis/idpr_pub/epo2_info/ukazka_ciselniku.faces?C=pracufo"&gt;zde&lt;/a&gt;.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(do 2018: § 21 a 22 zákona č. 89/1995 Sb.), o státní statistické službě, ve znění pozdějších předpisů). Podílové fondy, podfondy akciové společnosti s proměnným základním kapitálem (do 2018: svěřenské fondy podle občanského zákoníku)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href="https://adisepo.mfcr.cz/adistc/adis/idpr_pub/epo2_info/ukazka_ciselniku.faces?C=zeme"&gt;zde&lt;/a&gt;.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href="https://adisepo.mfcr.cz/adistc/adis/idpr_pub/epo2_info/ukazka_ciselniku.faces?C=obce"&gt;zde&lt;/a&gt;.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(od 2020: U zahrnovaného příjmu podle § 38fa odst. 5 písm. c) zákona, pokud není u ovládající společnosti osvobozen od daně z příjmů, se uplatní institut snížení daně dle § 38fa odst. 8 zákona.) K zápočtu (od 2020: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(do 2018: podle § 34 odst. 4 a § 34a až § 34e zákona, včetně případného odečtu (do 2016: včetně odečtu) dosud neuplatněných výdajů (nákladů) při realizaci projektů výzkumu a vývoje ve znění zákona platném do 31. 12. 2013).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(od 2018: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2020, resp. 2019, 2018, 2017, 2016, 2015,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(do 2020: (výnosů))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(do 2020: (výnosy)) plynoucí ze zdrojů v zahraničí, které podléhají zdanění v zahraničí v souladu s uzavřenou mezinárodní smlouvou, snížené o související výdaje (do 2020: (náklady))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(do 2020: (nákladů)) prokazatelně stanovit, zda souvisejí s příjmy (do 2020: (výnosy)) plynoucími ze zdrojů v zahraničí, považuje se za související výdaje (do 2020: (náklady)) jejich část stanovená ve stejném poměru, v jakém příjmy (do 2020: (výnosy)) plynoucí ze zdrojů v zahraničí nesnížené o výdaje (do 2020: (náklady)) připadají na celosvětové příjmy (do 2020: (výnosy)).&lt;br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(do 2018: Poplatníci, kteří po 1. lednu 2018, resp. 2017, 2016 vedli jednoduché účetnictví (2015: Poplatníci, kteří po 1. lednu 2015 v souladu s § 38a zákona č. 563/1991 Sb., o účetnictví, ve znění zákona č. 348/2007 Sb., účtovali v soustavě jednoduchého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do částky uvedené na ř. 310 po snížení daně na ř. 319 a ř. 319a (2019: nejvýše do částky uvedené na ř. 310 po snížení daně na ř. 319) (do 2018: nejvýše do částky uvedené na ř. 310.)&lt;br /&gt;Při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2017&lt;br&gt;K ř. 40 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oddílu.&lt;br&gt;&amp;nbsp&lt;br&gt;do 2016&lt;br&gt;Na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 &lt;br&gt; Do úhrnné částky na tomto řádku se uvede též část pojistného na sociální zabezpečení, příspěvku na státní politiku zaměstnanosti a pojistného na veřejné zdravotní pojištění, hrazených zaměstnavatelem, která nebyla zaplacena v zákonném termínu (§ 24 odst. 2 písm. f) zákona) a dále úhrn nabývacích cen podílů na obchodní společnosti souvisejících s příjmy podle § 20b a § 36 odst. 2 písm. a) bodů 5 a 6 zákona. Na tomto řádku se uvede též hodnota veškerých bezúplatných plnění poskytnutých v období, za které je podáváno daňové přiznání, vč. bezúplatných plnění vymezených v § 20 odst. 8 zákona, jejichž případný odečet od základu daně se uplatní až na ř. 260.&lt;br&gt;Celková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(do 31. 3. 2019: až 61),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(od 2019: Řádek se využije i v případě zvýšení výsledku hospodaření podle § 23 odst. 19 zákona (do 2020: zákona, přičemž toto ustanovení se ve smyslu bodu 9 Čl. II přechodných ustanovení zákona č. 80/2019 Sb. použije ve znění účinném od 1. 4. 2019 ode dne účinnosti.))</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(do 31. 3. 2019: až 161), kdy zákon pro účely stanovení základu daně umožňuje snížit výsledek hospodaření uvedený na ř. 10. (od 2017: Na tomto řádku se uvede např. částka uplatněných paušálních výdajů na dopravu silničním motorovým vozidlem (§ 24 odst. 2 písm. zt) zákona).) (od 2019: Řádek se využije i v případě snížení výsledku hospodaření podle § 23 odst. 19 zákona (do 2020: zákona, přičemž  toto ustanovení se ve smyslu bodu 9 Čl. II přechodných ustanovení zákona č. 80/2019 Sb. použije ve znění účinném od 1. 4. 2019 ode dne účinnosti.))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(od 2019: Uvede se též zahrnovaný příjem podle § 38fa odst. 5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250.&lt;br&gt;&amp;nbsp&lt;br&gt;do 2016&lt;br&gt;Uvede se skutečně uplatněná částka odečtu hodnoty bezúplatných plnění, poskytnutých ve zdaňovacím období na zákonem vymezené účely (§ 20 odst. 8 zákona) z tabulky G přílohy č. 1 II. oddílu, nejvýše však do 10 % z částky na ř. 250. Bezúplatná plnění, která odpovídají uplatněným slevám na dílčím odvodu z loterií a jiných podobných her (ř. 2 tabulky G přílohy č. 1 II. oddílu) se do limitů pro tento odpočet nezapočítávají.</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 (2015: Již pro zdaňovací období započaté v roce 2015 lze použít ustanovení § 23 odst. 3 písm. c) bod 10 zákona, ve znění účinném od 1. ledna 2016.)</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2020, resp. 2019, 2018, 2017, 2016, 2015,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(od 2020: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2020, resp. 2019, 2018, 2017, 2016, 2015, lze jako položku odčitatelnou od základu (od 2020: v pěti následujících zdaňovacích obdobích ) daně naposledy uplatnit zbývající část daňové ztráty pravomocně stanovené (do 2020: vzniklé a vyměřené) za zdaňovací období nebo období, za které se podává daňové přiznání, započaté v roce 2015 (2019: 2014, 2018: 2013, 2017: 2012, 2016: 2011, 2015: 2010).&lt;br /&gt;(2015: Podílové fondy uvedou na tomto řádku částku odečtu daňové ztráty vzniklé a vyměřené za zdaňovací období započaté v letech 2011 až 2014. Tato částka nesmí být v úhrnu s částkou uplatněnou k odečtu na ř. 241 vyšší než částka základu daně uvedená na ř. 220, a současně musí být shodná s částkou uvedenou ve sloupci 4 na řádku odpovídajícím zdaňovacímu období započatému v letech 2011 až 2014.)&lt;br /&gt;(od 2020: Za zdaňovací období nebo období, za které se podává daňové přiznání, započaté v roce 2020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2022.)</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 (do 2018: přiznání).&lt;br/&gt; Komanditní společnost uvede (2015: Veřejná obchodní společnost a komanditní společnost, uvedou) na tomto řádku výsledek hospodaření před úpravou o převod podílů na výsledku hospodaření (2015: společníkům nebo) komplementářům komanditní společnosti; tato úprava se provede na řádku 201.&lt;br/&gt; Jestliže poplatník vedl jednoduché účetnictví (do 2018: Jestliže poplatník po 1. lednu 2018, resp. 2017, 2016, vedl jednoduché učetnictví (2015: Jestliže poplatník účtoval po 1. lednu 2015 v soustavě jednoduchého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(2015: zjednodušeném)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(2015: zjednodušeném) rozsahu podle přílohy č. 3 k vyhlášce č. 500/2002 Sb., v platném znění, kterou se stanoví uspořádání a označování položek výkazu zisku a ztráty - druhové členění, ve výpočtové položce „&lt;strong&gt;**Výsledek (2015: ****Výsledek)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&lt;br/&gt;(od 2020: 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činnosti.&lt;br&gt;&amp;nbsp&lt;br&gt;od 2019: 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 Ustanovení § 23 odst. 20 zákona ve znění účinném od 1. 4. 2019 lze použít již pro zdaňovací období započaté v roce 2019 přede dnem nabytí účinnosti zákona č. 80/2019 Sb.&lt;br/&gt;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(2015: u poplatníků, pokud po 1. lednu 2015 účtovali v soustavě jednoduchého účetnictví, rozumí výsledek hospodaření, zjištěný ke dni uzavření účetních knih podle dosavadních právních předpisů upravujících účtování v soustavě jednoduchého účetnictví, jako rozdíl součtu všech příjmů a součtu všech výdajů (včetně kursových rozdílů zjištěných v peněžním deníku k poslednímu dni účetního období), z něhož se vychází pro zjištění základu daně (§ 23 odst. 2 zákona)),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 (do 2016: zůstatkovou cenu, popřípadě pojistné na sociální zabezpečení, příspěvek na státní politiku zaměstnanosti a pojistné na veřejné zdravotní pojištění, pokud byly zaplaceny po zákonném termínu ve zdaňovacím období, za něž je podáváno daňové přiznání (§ 24 odst. 2 písm. f) zákona). Částky podle § 24 odst. 2 písm. f) zákona může uplatnit též právní nástupce poplatníka).&lt;br&gt;Na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od 2016&lt;br /&gt;Tento řádek se nevyplňuje. Jeho využití je možné jen tehdy, jestliže zákon vymezí nové skutečnosti, které budou důvodem  k dalším úpravám částky základu daně.&lt;br /&gt;&amp;nbsp&lt;br&gt;2015&lt;br /&gt;Na tomto řádku se uvede částka snížení základu daně podílového fondu o nevyužitou částku záporných rozdílů mezi jeho příjmy a výdaji podle § 20 odst. 3 zákona, ve znění platném do 14. července 2011, pokud mu vznikly za zdaňovací období nebo období, za které se podává daňové přiznání, započaté v roce 2010. Tato částka musí být shodná s úhrnem částek vykázaných ve sl. 4 tabulky E přílohy č. 1 II. oddílu, na řádcích odpovídajících zdaňovacím obdobím započatým v roce 2010.</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(do 2016: § 23 odst. 4 zákona, t.j. písm. c) až m)).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(do 2020: vznikne a bude vyměřena) za zdaňovací období nebo období, za které se podává daňové přiznání, započaté v roce 2020, resp. 2018, 2017, 2016, 2015 lze podle § 34 odst. 1 zákona uplatňovat jako položku odčitatelnou od základu daně nejdéle v pěti bezprostředně následujících zdaňovacích obdobích. (od 2020: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 ve znění zákona č. 299/2020 Sb. s účinností od 1. 7. 2020 na zdaňovací období, které skončilo ode dne 30. června 2020).)&lt;br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(do 2016: Uplatněním odečtu podle § 34 odst. 3 až 10 a 12 zákona, ve znění platném do 31. prosince 2004,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 (2015: Již pro zdaňovací období započaté v roce 2015 lze použít ustanovení § 23 odst. 3 písm. a) bod 20 zákona, ve znění účinném od 1. ledna 2016.)</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annotation>
                          <xs:documentation>Položka se vyplňuje od ZO roku 2017.</xs:documentation>
                        </xs:annotation>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(od 2020: a 5) zákona, § 23h zákona a § 38fa odst. 1 a 7 zákona. Celková částka na ř. 63 musí být shodná s částkou na ř. 7 (do 2019: ř. 6) tabulky A Přílohy č. 3 II. oddílu. (do 2019: Ve smyslu Čl. II. zákona č. 80/2019 Sb. se podle bodu 1., 12. a 13. přechodných ustanovení § 23e a § 38fa zákona použije pro zdaňovací období započaté od 1. 4. 2019, § 23g a § 23h zákona se ve znění účinném od 1. 4. 2019 nepoužije na zdaňovací období započatá před 1. lednem 2020.&lt;br /&gt;Položka se vyplňuje pro ZO započatá od 1. 4. 2019.)</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6 zákona, § 23g odst. 1 a 5 zákona a § 38fa odst. 7 zákona. Celková částka na ř. 163 musí být shodná s částkou na ř. 6 tabulky B Přílohy č. 3 II. oddílu. (do 2019: Ve smyslu Čl. II. zákona č. 80/2019 Sb. se podle bodu 1., 12. a 13. přechodných ustanovení § 23e a § 38fa zákona použije pro zdaňovací období započaté od 1. 4. 2019, § 23g a § 23h zákona se ve znění účinném od 1. 4. 2019 nepoužije na zdaňovací období započatá před 1. lednem 2020.)&lt;br /&gt;Položka se vyplňuje pro ZO započatá od 1. 4. 2019.</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8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 (do 2020: Ve smyslu Čl. II. zákona č. 80/2019 Sb. se podle bodu 1. přechodných ustanovení § 38fa zákona použije pro zdaňovací období započatá od 1. 4. 2019.)&lt;br /&gt;Položka se vyplňuje pro ZO započatá od 1. 4. 2019.</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9 zákona, zaplacená z příjmů z činnosti a nakládání s majetkem, na které ovládající společnost použila ustanovení § 38fa odst. 1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 Ustanovení § 38fa odst. 9 zákona, ve znění účinném ode dne nabytí účinnosti zákona č. 343/2020 Sb., lze použít již pro zdaňovací období započaté od 1. dubna 2019.</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Počátky zdaňovacích období nebo období, za která byla podána daňová přiznání, za které byla daňová ztráta, kterou poplatník uplatňuje, stanovena (do 2019: přiznání, v nichž byla vykázána daňová ztráta.)</xs:documentation>
                        </xs:annotation>
                      </xs:attribute>
                      <xs:attribute name="pr1e_sl_2" use="optional">
                        <xs:annotation>
                          <xs:documentation>Ve sl. 2 se uvede celková výše daňové ztráty pravomocně stanovené (do 2019: vyměřené) za zdaňovací období nebo období, za které bylo podáno daňové přiznání, uvedené ve sl. 1. (do 2019: Za zdaňovací období nebo období, za které je daňové přiznání podáváno, se na příslušném řádku ve sl. 2 uvede výše přiznávané daňové ztráty.)</xs:documentation>
                        </xs:annotation>
                        <xs:simpleType>
                          <xs:restriction base="xs:decimal">
                            <xs:totalDigits value="14"/>
                            <xs:fractionDigits value="0"/>
                          </xs:restriction>
                        </xs:simpleType>
                      </xs:attribute>
                      <xs:attribute name="pr1e_sl_1_od" type="dateInMultiFormat" use="optional">
                        <xs:annotation>
                          <xs:documentation>Počátky zdaňovacích období nebo období, za která byla podána daňová přiznání, za které byla daňová ztráta, kterou poplatník uplatňuje, stanovena (do 2019: přiznání, v nichž byla vykázána daňová ztráta.)</xs:documentation>
                        </xs:annotation>
                      </xs:attribute>
                      <xs:attribute name="pr1e_sl_5" use="optional">
                        <xs:simpleType>
                          <xs:restriction base="xs:decimal">
                            <xs:totalDigits value="14"/>
                            <xs:fractionDigits value="0"/>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2" use="optional">
                        <xs:annotation>
                          <xs:documentation>od 2017&lt;br&gt;Položka se nevyplňuje.&lt;br&gt;&amp;nbsp&lt;br&gt;do 2016&lt;br&gt;Na ř. 2 tabulky se z celkové hodnoty bezúplatných plnění na ř. 1 uvede hodnota části bezúplatných plnění ve výši uplatněných slev na dílčím odvodu z loterií a jiných podobných her, o niž lze snížit základ daně snížený podle § 20 odst. 8 zákona.&lt;br /&gt;Je-li poplatníkem komanditní společnost, uvede na tomto řádku částku připadající na komanditisty (§ 20 odst. 10 zákona), vypočtenou na ř. 6 ve sloupci 3 tabulky J.&lt;br /&gt;Odečet lze uplatnit též za část zdaňovacího období, za něž je podáváno daňové přiznání.</xs:documentation>
                        </xs:annotation>
                        <xs:simpleType>
                          <xs:restriction base="xs:decimal">
                            <xs:totalDigits value="14"/>
                            <xs:fractionDigits value="0"/>
                          </xs:restriction>
                        </xs:simpleType>
                      </xs:attribute>
                      <xs:attribute name="pr1g_1" use="optional">
                        <xs:annotation>
                          <xs:documentation>Na ř. 1 tabulky se uvede celková hodnota bezúplatných plnění poskytnutých poplatníkem na účely vymezené v § 20 odst. 8 zákona (do 2016: vymezené v § 20 odst. 8 zákona, t.j. vč. bezúplatných plnění ve výši uplatněných slev na dílčím odvodu z loterií a jiných podobných her),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(2015: § 1 odst. 2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(do 2019: podle)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(do 2019: To platí pouze za předpokladu, že z úhrnných částek uvedených na ř. 1 a 2 budou vyloučeny ty částky daně zaplacené v zahraničí, které byly vyměřeny a zaplaceny nad rámec daňové povinnosti stanovené podle mezinárodních smluv o zamezení dvojího zdanění.)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 </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6" use="optional">
                        <xs:annotation>
                          <xs:documentation>Řádek 6, sloupec 3&lt;br /&gt;Od ZO roku 2017 se tato položka nevyplňuje.&lt;br&gt;Do ZO roku 2016 se musí rovnat částce na ř. 2 tabulky G.</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2_r6" use="optional">
                        <xs:annotation>
                          <xs:documentation>Řádek 6, sloupec 2&lt;br&gt;Od ZO roku 2017 se tato položka nevyplňuje.</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4_r6" use="optional">
                        <xs:annotation>
                          <xs:documentation>Řádek 6, sloupec 4&lt;br /&gt;Od ZO roku 2017 se tato položka nevyplňuje.</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(2015: § 39 odst. 3)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(2015: § 60 odst. 3 písm. b))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(2015: § 30 odst. 1 písm. m))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293/2019 Sb. (2019: č. 250/2018 Sb., 2018: 373/2017 Sb., 2017: č. 355/2016 Sb., 2016: č. 302/2015 Sb., 2015: č. 239/2014 Sb.), o Programu statistických zjišťování na rok 2020, resp. 2019, 2018, 2017, 2016, 2015, jejichž součástí je ukazatel o počtu zaměstnanců (např. P 3-04, Zdp 3-04, Práce 2-04).&lt;br /&gt;Průměrný přepočtený počet zaměstnanců se zaokrouhluje na celá čísla. (od 2018: Pokud se průměrný přepočtený počet zaměstnanců zaokrouhlí na nulu, nebo poplatník neměl žádného zaměstnance uvede se na řádku hodnota nula (0)).&lt;br /&gt;Tento údaj není povinný pro poplatníky, kteří vedou (do 2018: kteří po 1. lednu 2018, resp. 2017, 2016, vedli) jednoduché účetnictví (2015: poplatníky, kteří po 1. lednu 2015 účtovali v soustavě jednoduchého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(2015: vypočtený podle § 20 odst. 1 písm. a) bodu 2 zákona o účetnictví). Veřejně prospěšní poplatníci (§ 17a zákona), uvedou roční úhrn čistého obratu z celkové činnosti, t.j. z hlavní i hospodářské činnosti.&lt;br /&gt;Poplatníci, kteří vedou jednoduché účetnictví (do 2018: Poplatníci, kteří po 1. lednu 2018, resp. 2017, 2016, vedli jednoduché účetnictví (2015: Poplatníci, kteří po 1. lednu 2015 účtovali v soustavě jednoduchého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(do 2019: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(do 2019: (nákladů)) na Kč se pro účely zápočtu používají kursy devizového trhu vyhlášené ČNB, uplatňované v účetnictví poplatníka (§ 38 odst. 1 zákona).&lt;br /&gt; Nelze-li u některých výdajů (do 2019: (nákladů)) prokazatelně stanovit, zda souvisí s příjmy (do 2019: (výnosy)) plynoucími ze zdrojů v daném státě, považuje se za související výdaje (do 2019: (náklady)) jejich část stanovená ve stejném poměru, v jakém příjmy (do 2019: (výnosy)) plynoucí ze zdrojů v zahraničí nesnížené o výdaje (do 2019: (náklady)) připadají na celosvětové příjmy (do 2019: (výnosy))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(do 2019: (výnosů))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C">
                    <xs:complexTyp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Kč).</xs:documentation>
                        </xs:annotation>
                        <xs:simpleType>
                          <xs:restriction base="xs:decimal">
                            <xs:totalDigits value="14"/>
                            <xs:fractionDigits value="0"/>
                          </xs:restriction>
                        </xs:simpleType>
                      </xs:attribute>
                      <xs:attribute name="kc_akcie" use="optional">
                        <xs:annotation>
                          <xs:documentation>Hodnota ve sloupci vlastní akcie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Kč).</xs:documentation>
                        </xs:annotation>
                        <xs:simpleType>
                          <xs:restriction base="xs:decimal">
                            <xs:totalDigits value="14"/>
                            <xs:fractionDigits value="0"/>
                          </xs:restriction>
                        </xs:simpleType>
                      </xs:attribute>
                      <xs:attribute name="kc_k_fondy" use="optional">
                        <xs:annotation>
                          <xs:documentation>Hodnota ve sloupci kapitálové fondy (v tis. Kč).</xs:documentation>
                        </xs:annotation>
                        <xs:simpleType>
                          <xs:restriction base="xs:decimal">
                            <xs:totalDigits value="14"/>
                            <xs:fractionDigits value="0"/>
                          </xs:restriction>
                        </xs:simpleType>
                      </xs:attribute>
                      <xs:attribute name="kc_azio" use="optional">
                        <xs:annotation>
                          <xs:documentation>Hodnota ve sloupci emisní ážio (v tis. Kč).</xs:documentation>
                        </xs:annotation>
                        <xs:simpleType>
                          <xs:restriction base="xs:decimal">
                            <xs:totalDigits value="14"/>
                            <xs:fractionDigits value="0"/>
                          </xs:restriction>
                        </xs:simpleType>
                      </xs:attribute>
                      <xs:attribute name="kc_rozd" use="optional">
                        <xs:annotation>
                          <xs:documentation>Hodnota ve sloupci oceňovací rozdíly (v tis. Kč).</xs:documentation>
                        </xs:annotation>
                        <xs:simpleType>
                          <xs:restriction base="xs:decimal">
                            <xs:totalDigits value="14"/>
                            <xs:fractionDigits value="0"/>
                          </xs:restriction>
                        </xs:simpleType>
                      </xs:attribute>
                      <xs:attribute name="kc_zisk" use="optional">
                        <xs:annotation>
                          <xs:documentation>Hodnota ve sloupci zisk (ztráta) (v tis. Kč).</xs:documentation>
                        </xs:annotation>
                        <xs:simpleType>
                          <xs:restriction base="xs:decimal">
                            <xs:totalDigits value="14"/>
                            <xs:fractionDigits value="0"/>
                          </xs:restriction>
                        </xs:simpleType>
                      </xs:attribute>
                      <xs:attribute name="kc_celkem" use="optional">
                        <xs:annotation>
                          <xs:documentation>Hodnota ve sloupci celkem (v tis. Kč).</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Kč).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Kč).</xs:documentation>
                        </xs:annotation>
                        <xs:simpleType>
                          <xs:restriction base="xs:decimal">
                            <xs:totalDigits value="14"/>
                            <xs:fractionDigits value="0"/>
                          </xs:restriction>
                        </xs:simpleType>
                      </xs:attribute>
                      <xs:attribute name="kc_hlav" use="optional">
                        <xs:annotation>
                          <xs:documentation>Hodnota ve sloupci činnost hlavní (v tis.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Kč).</xs:documentation>
                        </xs:annotation>
                        <xs:simpleType>
                          <xs:restriction base="xs:decimal">
                            <xs:totalDigits value="14"/>
                            <xs:fractionDigits value="0"/>
                          </xs:restriction>
                        </xs:simpleType>
                      </xs:attribute>
                      <xs:attribute name="kc_zvys" use="optional">
                        <xs:annotation>
                          <xs:documentation>Hodnota ve sloupci Zvýšení stavu (v tis. Kč).</xs:documentation>
                        </xs:annotation>
                        <xs:simpleType>
                          <xs:restriction base="xs:decimal">
                            <xs:totalDigits value="14"/>
                            <xs:fractionDigits value="0"/>
                          </xs:restriction>
                        </xs:simpleType>
                      </xs:attribute>
                      <xs:attribute name="kc_min" use="optional">
                        <xs:annotation>
                          <xs:documentation>Hodnota ve sloupci Minulé období (v tis. Kč).</xs:documentation>
                        </xs:annotation>
                        <xs:simpleType>
                          <xs:restriction base="xs:decimal">
                            <xs:totalDigits value="14"/>
                            <xs:fractionDigits value="0"/>
                          </xs:restriction>
                        </xs:simpleType>
                      </xs:attribute>
                      <xs:attribute name="kc_sled" use="optional">
                        <xs:annotation>
                          <xs:documentation>Hodnota ve sloupci Běžné období (v tis.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oddílu.&lt;br /&gt;(do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oddílu.&lt;br /&gt;(do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kvalifikace.&lt;br /&gt;(do 2019: Ustanovení § 23h zákona se podle bodu 13. přechodných ustanovení k zákonu č. 80/2019 Sb. nepoužije na zdaňovací období započatá před 1. lednem 2020.&lt;br /&gt;Položka se vyplňuje od ZO roku 2020.)</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a 7 zákona v důsledku zdanění zahrnovaných příjmů z činnosti ovládané zahraniční společnosti (§ 38fa odst. 3 zákona). Na činnost ovládané zahraniční společnosti a nakládání s jejím majetkem, ze kterých plynou zahrnované příjmy (§ 38fa odst. 5 zákona), se pro účely daní z příjmů hledí, jako by byly uskutečněny ovládající společností (§ 38fa odst. 2 zákona) na území České republiky.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(do 2019: ř. 6)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6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Kč&lt;br /&gt;(do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znaménka.&lt;br /&gt;(od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 příjmy a výdaji podle § 23g odst. 5 zákona v důsledku přeřazení majetku bez změny vlastnictví z jiného členského státu Evropské unie do České republiky, kdy toto přeřazení podléhá v tomto státě zdanění při přemístění majetku bez změny vlastnictví.&lt;br /&gt;(do 2019: Ustanovení § 23g zákona se podle bodu 12. přechodných ustanovení k zákonu č. 80/2019 Sb. nepoužije na přemístění majetku bez změny vlastnictví uskutečněné ve zdaňovacích obdobích započatých před 1. lednem 2020.)&lt;br /&gt;Položka se vyplňuje od ZO roku 2020.</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7 zákona nesmí být vyšší než částka, o kterou byl zvýšen výsledek hospodaření nebo rozdíl mezi příjmy a výdaji za dané zdaňovací období na ř. 6 (do 2019: ř. 5)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vlastnictví.&lt;br /&gt;Položka se vyplňuje od ZO roku 2020.</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a odst. 7 zákona, a to s výjimkou zahrnovaného příjmu podle § 38fa odst. 5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href="https://adisepo.mfcr.cz/adistc/adis/idpr_pub/epo2_info/ukazka_ciselniku.faces?C=zeme"&gt;zde&lt;/a&gt;.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zákona, se rozumí příjmy ovládající společnosti skutečně přičítané, tedy v rozsahu určeném podle § 38fa odst. 6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5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8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1"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4 000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OPISPUV){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7" Name="dppdp8_epo2-060101" RootElement="Pisemnost" SchemaID="Schema3"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9.xml" /><Relationship Id="rId22" Type="http://schemas.openxmlformats.org/officeDocument/2006/relationships/worksheet" Target="worksheets/sheet21.xml" /><Relationship Id="rId21" Type="http://schemas.openxmlformats.org/officeDocument/2006/relationships/worksheet" Target="worksheets/sheet20.xml" /><Relationship Id="rId24" Type="http://schemas.openxmlformats.org/officeDocument/2006/relationships/styles" Target="styles.xml" /><Relationship Id="rId23" Type="http://schemas.openxmlformats.org/officeDocument/2006/relationships/worksheet" Target="worksheets/sheet22.xml" /><Relationship Id="rId1" Type="http://schemas.openxmlformats.org/officeDocument/2006/relationships/theme" Target="theme/theme1.xml" /><Relationship Id="rId2" Type="http://schemas.openxmlformats.org/officeDocument/2006/relationships/worksheet" Target="worksheets/sheet1.xml" /><Relationship Id="rId3" Type="http://schemas.openxmlformats.org/officeDocument/2006/relationships/worksheet" Target="worksheets/sheet2.xml" /><Relationship Id="rId4" Type="http://schemas.openxmlformats.org/officeDocument/2006/relationships/worksheet" Target="worksheets/sheet3.xml" /><Relationship Id="rId9" Type="http://schemas.openxmlformats.org/officeDocument/2006/relationships/worksheet" Target="worksheets/sheet8.xml" /><Relationship Id="rId26" Type="http://schemas.openxmlformats.org/officeDocument/2006/relationships/externalLink" Target="externalLinks/externalLink1.xml" /><Relationship Id="rId25" Type="http://schemas.openxmlformats.org/officeDocument/2006/relationships/sharedStrings" Target="sharedStrings.xml" /><Relationship Id="rId28" Type="http://schemas.openxmlformats.org/officeDocument/2006/relationships/externalLink" Target="externalLinks/externalLink3.xml" /><Relationship Id="rId27" Type="http://schemas.openxmlformats.org/officeDocument/2006/relationships/externalLink" Target="externalLinks/externalLink2.xml" /><Relationship Id="rId5" Type="http://schemas.openxmlformats.org/officeDocument/2006/relationships/worksheet" Target="worksheets/sheet4.xml" /><Relationship Id="rId6" Type="http://schemas.openxmlformats.org/officeDocument/2006/relationships/worksheet" Target="worksheets/sheet5.xml" /><Relationship Id="rId29" Type="http://schemas.openxmlformats.org/officeDocument/2006/relationships/externalLink" Target="externalLinks/externalLink4.xml" /><Relationship Id="rId7" Type="http://schemas.openxmlformats.org/officeDocument/2006/relationships/worksheet" Target="worksheets/sheet6.xml" /><Relationship Id="rId8" Type="http://schemas.openxmlformats.org/officeDocument/2006/relationships/worksheet" Target="worksheets/sheet7.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10.xml" /><Relationship Id="rId10" Type="http://schemas.openxmlformats.org/officeDocument/2006/relationships/worksheet" Target="worksheets/sheet9.xml" /><Relationship Id="rId13" Type="http://schemas.openxmlformats.org/officeDocument/2006/relationships/worksheet" Target="worksheets/sheet12.xml" /><Relationship Id="rId12" Type="http://schemas.openxmlformats.org/officeDocument/2006/relationships/worksheet" Target="worksheets/sheet11.xml" /><Relationship Id="rId15" Type="http://schemas.openxmlformats.org/officeDocument/2006/relationships/worksheet" Target="worksheets/sheet14.xml" /><Relationship Id="rId14" Type="http://schemas.openxmlformats.org/officeDocument/2006/relationships/worksheet" Target="worksheets/sheet13.xml" /><Relationship Id="rId17" Type="http://schemas.openxmlformats.org/officeDocument/2006/relationships/worksheet" Target="worksheets/sheet16.xml" /><Relationship Id="rId16" Type="http://schemas.openxmlformats.org/officeDocument/2006/relationships/worksheet" Target="worksheets/sheet15.xml" /><Relationship Id="rId19" Type="http://schemas.openxmlformats.org/officeDocument/2006/relationships/worksheet" Target="worksheets/sheet18.xml" /><Relationship Id="rId18" Type="http://schemas.openxmlformats.org/officeDocument/2006/relationships/worksheet" Target="worksheets/sheet17.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76200</xdr:colOff>
      <xdr:row>0</xdr:row>
      <xdr:rowOff>57150</xdr:rowOff>
    </xdr:from>
    <xdr:to>
      <xdr:col>5</xdr:col>
      <xdr:colOff>9525</xdr:colOff>
      <xdr:row>5</xdr:row>
      <xdr:rowOff>123825</xdr:rowOff>
    </xdr:to>
    <xdr:pic>
      <xdr:nvPicPr>
        <xdr:cNvPr id="2" name="Picture 6" descr="LOGO_ASPEKT_dane_orez_www"/>
        <xdr:cNvPicPr>
          <a:picLocks noChangeArrowheads="1" noChangeAspect="1"/>
        </xdr:cNvPicPr>
      </xdr:nvPicPr>
      <xdr:blipFill>
        <a:blip r:embed="rId1">
          <a:extLst>
            <a:ext uri="{28A0092B-C50C-407E-A947-70E740481C1C}">
              <a14:useLocalDpi xmlns:a14="http://schemas.microsoft.com/office/drawing/2010/main" val="0"/>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268081</xdr:colOff>
      <xdr:row>32</xdr:row>
      <xdr:rowOff>139065</xdr:rowOff>
    </xdr:to>
    <xdr:pic>
      <xdr:nvPicPr>
        <xdr:cNvPr id="3" name="Obrázek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6705600" y="0"/>
          <a:ext cx="6924675" cy="998220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4" name="Picture 3"/>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22</xdr:row>
      <xdr:rowOff>190500</xdr:rowOff>
    </xdr:from>
    <xdr:to>
      <xdr:col>6</xdr:col>
      <xdr:colOff>581025</xdr:colOff>
      <xdr:row>23</xdr:row>
      <xdr:rowOff>266700</xdr:rowOff>
    </xdr:to>
    <xdr:cxnSp macro="">
      <xdr:nvCxnSpPr>
        <xdr:cNvPr id="16" name="Přímá spojnice se šipkou 15"/>
        <xdr:cNvCxnSpPr/>
      </xdr:nvCxnSpPr>
      <xdr:spPr>
        <a:xfrm>
          <a:off x="6534150" y="6562725"/>
          <a:ext cx="523875" cy="4191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28</xdr:row>
      <xdr:rowOff>190500</xdr:rowOff>
    </xdr:from>
    <xdr:to>
      <xdr:col>7</xdr:col>
      <xdr:colOff>28575</xdr:colOff>
      <xdr:row>29</xdr:row>
      <xdr:rowOff>104775</xdr:rowOff>
    </xdr:to>
    <xdr:cxnSp macro="">
      <xdr:nvCxnSpPr>
        <xdr:cNvPr id="19" name="Přímá spojnice se šipkou 18"/>
        <xdr:cNvCxnSpPr/>
      </xdr:nvCxnSpPr>
      <xdr:spPr>
        <a:xfrm>
          <a:off x="6496050" y="8620125"/>
          <a:ext cx="619125" cy="2571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161925</xdr:rowOff>
    </xdr:from>
    <xdr:to>
      <xdr:col>7</xdr:col>
      <xdr:colOff>47625</xdr:colOff>
      <xdr:row>31</xdr:row>
      <xdr:rowOff>57150</xdr:rowOff>
    </xdr:to>
    <xdr:cxnSp macro="">
      <xdr:nvCxnSpPr>
        <xdr:cNvPr id="21" name="Přímá spojnice se šipkou 20"/>
        <xdr:cNvCxnSpPr/>
      </xdr:nvCxnSpPr>
      <xdr:spPr>
        <a:xfrm>
          <a:off x="6477000" y="8934450"/>
          <a:ext cx="657225" cy="5810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TODO\NAHRANI\DzPPO17_old.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DzPPO20_xml.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FU"/>
      <sheetName val="UVOD"/>
      <sheetName val="ZAKL_DATA"/>
      <sheetName val="XML_export"/>
      <sheetName val="1"/>
      <sheetName val="2"/>
      <sheetName val="3"/>
      <sheetName val="4"/>
      <sheetName val="5"/>
      <sheetName val="6"/>
      <sheetName val="7"/>
      <sheetName val="8"/>
      <sheetName val="Př_I"/>
      <sheetName val="Př_H1"/>
      <sheetName val="Př_H2"/>
      <sheetName val="Př_H3"/>
      <sheetName val="Př_12I"/>
      <sheetName val="Povinná_příloha"/>
      <sheetName val="XML Export"/>
      <sheetName val="Účetní_závěrka"/>
      <sheetName val="Zálohy"/>
      <sheetName val="Přeplatek"/>
    </sheetNames>
    <sheetDataSet>
      <sheetData sheetId="0"/>
      <sheetData sheetId="1"/>
      <sheetData sheetId="2"/>
      <sheetData sheetId="3"/>
      <sheetData sheetId="4">
        <row r="26">
          <cell r="H26">
            <v>44196</v>
          </cell>
        </row>
        <row r="42">
          <cell r="L42" t="str">
            <v>XXX I ne</v>
          </cell>
        </row>
        <row r="46">
          <cell r="L46" t="str">
            <v>XXX I ne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7"/>
    <tableColumn id="2" uniqueName="naz_uc_skup" name="naz_uc_skup" dataDxfId="136">
      <calculatedColumnFormula>IF('3'!B10:C10&lt;&gt;"",'3'!B10:C10,"")</calculatedColumnFormula>
      <xmlColumnPr mapId="7" xpath="/Pisemnost/DPPDP8/VetaU/@naz_uc_skup" xmlDataType="string"/>
    </tableColumn>
    <tableColumn id="3" uniqueName="kc_1a" name="kc_1a" dataDxfId="135">
      <calculatedColumnFormula>IF(ISNUMBER('3'!D10),'3'!D10,"")</calculatedColumnFormula>
      <xmlColumnPr mapId="7" xpath="/Pisemnost/DPPDP8/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3:D349" tableType="xml" totalsRowShown="0" headerRowDxfId="46" dataDxfId="45">
  <autoFilter ref="A293:D349"/>
  <tableColumns count="4">
    <tableColumn id="1" uniqueName="c_listu" name="c_listu" dataDxfId="44">
      <calculatedColumnFormula>$B$291</calculatedColumnFormula>
    </tableColumn>
    <tableColumn id="2" uniqueName="c_radku" name="c_radku" dataDxfId="43">
      <calculatedColumnFormula>IF($B$42="P",Účetní_závěrka!C96,IF(G294&lt;&gt;"",G294,""))</calculatedColumnFormula>
      <xmlColumnPr mapId="7" xpath="/Pisemnost/DPPDP8/VetaUB/@c_radku" xmlDataType="decimal"/>
    </tableColumn>
    <tableColumn id="3" uniqueName="kc_min" name="kc_min" dataDxfId="42">
      <calculatedColumnFormula>IF(Účetní_závěrka!E96&lt;&gt;"",Účetní_závěrka!E96,"")</calculatedColumnFormula>
      <xmlColumnPr mapId="7" xpath="/Pisemnost/DPPDP8/VetaUB/@kc_min" xmlDataType="decimal"/>
    </tableColumn>
    <tableColumn id="4" uniqueName="kc_sled" name="kc_sled" dataDxfId="41">
      <calculatedColumnFormula>IF(Účetní_závěrka!D96&lt;&gt;"",Účetní_závěrka!D96,"")</calculatedColumnFormula>
      <xmlColumnPr mapId="7" xpath="/Pisemnost/DPPDP8/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0:AL141" tableType="xml" totalsRowShown="0" headerRowDxfId="40" dataDxfId="39">
  <autoFilter ref="C140:AL141"/>
  <tableColumns count="36">
    <tableColumn id="1" uniqueName="pr1hr1_iiar1" name="pr1hr1_iiar1" dataDxfId="38">
      <calculatedColumnFormula>IF(Př_H1!D20&lt;&gt;0,Př_H1!D20,"")</calculatedColumnFormula>
      <xmlColumnPr mapId="7" xpath="/Pisemnost/DPPDP8/VetaW/@pr1hr1_iiar1" xmlDataType="decimal"/>
    </tableColumn>
    <tableColumn id="2" uniqueName="pr1hr1_iiar2" name="pr1hr1_iiar2" dataDxfId="37">
      <calculatedColumnFormula>IF(Př_H2!D18&lt;&gt;0,Př_H2!D18,"")</calculatedColumnFormula>
      <xmlColumnPr mapId="7" xpath="/Pisemnost/DPPDP8/VetaW/@pr1hr1_iiar2" xmlDataType="decimal"/>
    </tableColumn>
    <tableColumn id="3" uniqueName="pr1hr1_iiar5" name="pr1hr1_iiar5" dataDxfId="36">
      <calculatedColumnFormula>IF(Př_H2!D19&lt;&gt;0,Př_H2!D19,"")</calculatedColumnFormula>
      <xmlColumnPr mapId="7" xpath="/Pisemnost/DPPDP8/VetaW/@pr1hr1_iiar5" xmlDataType="decimal"/>
    </tableColumn>
    <tableColumn id="4" uniqueName="pr1hr1_iiar6" name="pr1hr1_iiar6" dataDxfId="35">
      <calculatedColumnFormula>IF(Př_H2!D20&lt;&gt;0,Př_H2!D20*100,"")</calculatedColumnFormula>
      <xmlColumnPr mapId="7" xpath="/Pisemnost/DPPDP8/VetaW/@pr1hr1_iiar6" xmlDataType="decimal"/>
    </tableColumn>
    <tableColumn id="5" uniqueName="pr1hr1_iiar7" name="pr1hr1_iiar7" dataDxfId="34">
      <calculatedColumnFormula>IF(Př_H2!D21&lt;&gt;0,Př_H2!D21,"")</calculatedColumnFormula>
      <xmlColumnPr mapId="7" xpath="/Pisemnost/DPPDP8/VetaW/@pr1hr1_iiar7" xmlDataType="decimal"/>
    </tableColumn>
    <tableColumn id="6" uniqueName="pr1hr1_iibr1" name="pr1hr1_iibr1" dataDxfId="33">
      <calculatedColumnFormula>IF(Př_H2!D26&lt;&gt;0,Př_H2!D26,"")</calculatedColumnFormula>
      <xmlColumnPr mapId="7" xpath="/Pisemnost/DPPDP8/VetaW/@pr1hr1_iibr1" xmlDataType="decimal"/>
    </tableColumn>
    <tableColumn id="7" uniqueName="pr1hr1_iibr2" name="pr1hr1_iibr2" dataDxfId="32">
      <calculatedColumnFormula>IF(Př_H2!D27&lt;&gt;0,Př_H2!D27,"")</calculatedColumnFormula>
      <xmlColumnPr mapId="7" xpath="/Pisemnost/DPPDP8/VetaW/@pr1hr1_iibr2" xmlDataType="decimal"/>
    </tableColumn>
    <tableColumn id="8" uniqueName="pr1hr1_iibr3" name="pr1hr1_iibr3" dataDxfId="31">
      <calculatedColumnFormula>IF(Př_H2!D28&lt;&gt;0,Př_H2!D28,"")</calculatedColumnFormula>
      <xmlColumnPr mapId="7" xpath="/Pisemnost/DPPDP8/VetaW/@pr1hr1_iibr3" xmlDataType="decimal"/>
    </tableColumn>
    <tableColumn id="9" uniqueName="pr1hr1_iir1" name="pr1hr1_iir1" dataDxfId="30">
      <calculatedColumnFormula>IF(Př_H2!D21&lt;&gt;0,Př_H2!D21,"")</calculatedColumnFormula>
      <xmlColumnPr mapId="7" xpath="/Pisemnost/DPPDP8/VetaW/@pr1hr1_iir1" xmlDataType="decimal"/>
    </tableColumn>
    <tableColumn id="10" uniqueName="pr1hr1_iir2" name="pr1hr1_iir2" dataDxfId="29">
      <calculatedColumnFormula>IF(Př_H2!D28&lt;&gt;0,Př_H2!D28,"")</calculatedColumnFormula>
      <xmlColumnPr mapId="7" xpath="/Pisemnost/DPPDP8/VetaW/@pr1hr1_iir2" xmlDataType="decimal"/>
    </tableColumn>
    <tableColumn id="11" uniqueName="pr1hr1_iir3" name="pr1hr1_iir3" dataDxfId="28">
      <calculatedColumnFormula>IF(Př_H2!D6&lt;&gt;0,Př_H2!D6,"")</calculatedColumnFormula>
      <xmlColumnPr mapId="7" xpath="/Pisemnost/DPPDP8/VetaW/@pr1hr1_iir3" xmlDataType="decimal"/>
    </tableColumn>
    <tableColumn id="12" uniqueName="pr1hr1_iit1_sl0" name="pr1hr1_iit1_sl0" dataDxfId="27">
      <calculatedColumnFormula>IF(Př_H2!A34&lt;&gt;0,Př_H2!A34,"")</calculatedColumnFormula>
      <xmlColumnPr mapId="7" xpath="/Pisemnost/DPPDP8/VetaW/@pr1hr1_iit1_sl0" xmlDataType="string"/>
    </tableColumn>
    <tableColumn id="13" uniqueName="pr1hr1_iit1_sl1" name="pr1hr1_iit1_sl1" dataDxfId="26">
      <calculatedColumnFormula>IF(Př_H2!B34&lt;&gt;0,Př_H2!B34,"")</calculatedColumnFormula>
      <xmlColumnPr mapId="7" xpath="/Pisemnost/DPPDP8/VetaW/@pr1hr1_iit1_sl1" xmlDataType="decimal"/>
    </tableColumn>
    <tableColumn id="14" uniqueName="pr1hr1_iit1_sl2" name="pr1hr1_iit1_sl2" dataDxfId="25">
      <calculatedColumnFormula>IF(Př_H2!C34&lt;&gt;0,Př_H2!C34,"")</calculatedColumnFormula>
      <xmlColumnPr mapId="7" xpath="/Pisemnost/DPPDP8/VetaW/@pr1hr1_iit1_sl2" xmlDataType="decimal"/>
    </tableColumn>
    <tableColumn id="15" uniqueName="pr1hr1_iit1_sl3" name="pr1hr1_iit1_sl3" dataDxfId="24">
      <calculatedColumnFormula>IF(Př_H2!C34&lt;&gt;0,Př_H2!C34,"")</calculatedColumnFormula>
      <xmlColumnPr mapId="7" xpath="/Pisemnost/DPPDP8/VetaW/@pr1hr1_iit1_sl3" xmlDataType="decimal"/>
    </tableColumn>
    <tableColumn id="16" uniqueName="pr1hr1_iit1_sl4" name="pr1hr1_iit1_sl4" dataDxfId="23">
      <calculatedColumnFormula>IF(Př_H2!E34&lt;&gt;0,Př_H2!E34,"")</calculatedColumnFormula>
      <xmlColumnPr mapId="7" xpath="/Pisemnost/DPPDP8/VetaW/@pr1hr1_iit1_sl4" xmlDataType="decimal"/>
    </tableColumn>
    <tableColumn id="17" uniqueName="pr1hr1_ir1" name="pr1hr1_ir1" dataDxfId="22">
      <calculatedColumnFormula>IF(Př_H1!F20&lt;&gt;0,Př_H1!F20,"")</calculatedColumnFormula>
      <xmlColumnPr mapId="7" xpath="/Pisemnost/DPPDP8/VetaW/@pr1hr1_ir1" xmlDataType="decimal"/>
    </tableColumn>
    <tableColumn id="18" uniqueName="pr1hr1_ir2" name="pr1hr1_ir2" dataDxfId="21">
      <calculatedColumnFormula>IF(Př_H1!F21&lt;&gt;0,Př_H1!F21,"")</calculatedColumnFormula>
      <xmlColumnPr mapId="7" xpath="/Pisemnost/DPPDP8/VetaW/@pr1hr1_ir2" xmlDataType="decimal"/>
    </tableColumn>
    <tableColumn id="19" uniqueName="pr1hr1_ir5" name="pr1hr1_ir5" dataDxfId="20">
      <calculatedColumnFormula>IF(Př_H1!F22&lt;&gt;0,Př_H1!F22,"")</calculatedColumnFormula>
      <xmlColumnPr mapId="7" xpath="/Pisemnost/DPPDP8/VetaW/@pr1hr1_ir5" xmlDataType="decimal"/>
    </tableColumn>
    <tableColumn id="20" uniqueName="pr1hr1_ir6" name="pr1hr1_ir6" dataDxfId="19">
      <calculatedColumnFormula>IF(Př_H1!F23&lt;&gt;0,Př_H1!F23*100,"")</calculatedColumnFormula>
      <xmlColumnPr mapId="7" xpath="/Pisemnost/DPPDP8/VetaW/@pr1hr1_ir6" xmlDataType="decimal"/>
    </tableColumn>
    <tableColumn id="21" uniqueName="pr1hr1_ir7" name="pr1hr1_ir7" dataDxfId="18">
      <calculatedColumnFormula>IF(Př_H1!F24&lt;&gt;0,Př_H1!F24,"")</calculatedColumnFormula>
      <xmlColumnPr mapId="7" xpath="/Pisemnost/DPPDP8/VetaW/@pr1hr1_ir7" xmlDataType="decimal"/>
    </tableColumn>
    <tableColumn id="22" uniqueName="pr1hr1_it1_sl0" name="pr1hr1_it1_sl0" dataDxfId="17">
      <calculatedColumnFormula>IF(Př_H1!A35&lt;&gt;0,Př_H1!A35,"")</calculatedColumnFormula>
      <xmlColumnPr mapId="7" xpath="/Pisemnost/DPPDP8/VetaW/@pr1hr1_it1_sl0" xmlDataType="string"/>
    </tableColumn>
    <tableColumn id="23" uniqueName="pr1hr1_it1_sl1" name="pr1hr1_it1_sl1" dataDxfId="16">
      <calculatedColumnFormula>IF(Př_H1!B35&lt;&gt;0,Př_H1!B35,"")</calculatedColumnFormula>
      <xmlColumnPr mapId="7" xpath="/Pisemnost/DPPDP8/VetaW/@pr1hr1_it1_sl1" xmlDataType="decimal"/>
    </tableColumn>
    <tableColumn id="24" uniqueName="pr1hr1_it1_sl2" name="pr1hr1_it1_sl2" dataDxfId="15">
      <calculatedColumnFormula>IF(Př_H1!D35&lt;&gt;0,Př_H1!D35,"")</calculatedColumnFormula>
      <xmlColumnPr mapId="7" xpath="/Pisemnost/DPPDP8/VetaW/@pr1hr1_it1_sl2" xmlDataType="decimal"/>
    </tableColumn>
    <tableColumn id="25" uniqueName="pr1hr1_it1_sl3" name="pr1hr1_it1_sl3" dataDxfId="14">
      <calculatedColumnFormula>IF(Př_H1!F35&lt;&gt;0,Př_H1!F35,"")</calculatedColumnFormula>
      <xmlColumnPr mapId="7" xpath="/Pisemnost/DPPDP8/VetaW/@pr1hr1_it1_sl3" xmlDataType="decimal"/>
    </tableColumn>
    <tableColumn id="26" uniqueName="pr1hr1_it1_sl4" name="pr1hr1_it1_sl4" dataDxfId="13">
      <calculatedColumnFormula>IF(Př_H1!G35&lt;&gt;0,Př_H1!G35,"")</calculatedColumnFormula>
      <xmlColumnPr mapId="7" xpath="/Pisemnost/DPPDP8/VetaW/@pr1hr1_it1_sl4" xmlDataType="decimal"/>
    </tableColumn>
    <tableColumn id="27" uniqueName="pr1hr1_roz_c" name="pr1hr1_roz_c" dataDxfId="12">
      <xmlColumnPr mapId="7" xpath="/Pisemnost/DPPDP8/VetaW/@pr1hr1_roz_c" xmlDataType="decimal"/>
    </tableColumn>
    <tableColumn id="28" uniqueName="pr1hr1_roz_c_p" name="pr1hr1_roz_c_p" dataDxfId="11">
      <xmlColumnPr mapId="7" xpath="/Pisemnost/DPPDP8/VetaW/@pr1hr1_roz_c_p" xmlDataType="decimal"/>
    </tableColumn>
    <tableColumn id="29" uniqueName="pr1hr1_roz_dat" name="pr1hr1_roz_dat" dataDxfId="10">
      <xmlColumnPr mapId="7" xpath="/Pisemnost/DPPDP8/VetaW/@pr1hr1_roz_dat" xmlDataType="string"/>
    </tableColumn>
    <tableColumn id="30" uniqueName="pr_vyp35a_porus" name="pr_vyp35a_porus" dataDxfId="9">
      <calculatedColumnFormula>IF(Př_H1!F25&lt;&gt;0,Př_H1!F25,"")</calculatedColumnFormula>
      <xmlColumnPr mapId="7" xpath="/Pisemnost/DPPDP8/VetaW/@pr_vyp35a_porus" xmlDataType="decimal"/>
    </tableColumn>
    <tableColumn id="31" uniqueName="pr_vyp35a_sniznar" name="pr_vyp35a_sniznar" dataDxfId="8">
      <calculatedColumnFormula>IF(Př_H1!F26&lt;&gt;0,Př_H1!F26,"")</calculatedColumnFormula>
      <xmlColumnPr mapId="7" xpath="/Pisemnost/DPPDP8/VetaW/@pr_vyp35a_sniznar" xmlDataType="decimal"/>
    </tableColumn>
    <tableColumn id="32" uniqueName="pr_vyp35a_vyslslv" name="pr_vyp35a_vyslslv" dataDxfId="7">
      <calculatedColumnFormula>IF(Př_H1!F27&lt;&gt;0,Př_H1!F27,"")</calculatedColumnFormula>
      <xmlColumnPr mapId="7" xpath="/Pisemnost/DPPDP8/VetaW/@pr_vyp35a_vyslslv" xmlDataType="decimal"/>
    </tableColumn>
    <tableColumn id="33" uniqueName="pr_vyp35b_porus" name="pr_vyp35b_porus" dataDxfId="6">
      <calculatedColumnFormula>IF(Př_H2!D7&lt;&gt;0,Př_H2!D7,"")</calculatedColumnFormula>
      <xmlColumnPr mapId="7" xpath="/Pisemnost/DPPDP8/VetaW/@pr_vyp35b_porus" xmlDataType="decimal"/>
    </tableColumn>
    <tableColumn id="34" uniqueName="pr_vyp35b_sniznar" name="pr_vyp35b_sniznar" dataDxfId="5">
      <calculatedColumnFormula>IF(Př_H2!D8&lt;&gt;0,Př_H2!D8,"")</calculatedColumnFormula>
      <xmlColumnPr mapId="7" xpath="/Pisemnost/DPPDP8/VetaW/@pr_vyp35b_sniznar" xmlDataType="decimal"/>
    </tableColumn>
    <tableColumn id="35" uniqueName="pr_vyp35b_vyslslv" name="pr_vyp35b_vyslslv" dataDxfId="4">
      <calculatedColumnFormula>IF(Př_H2!D9&lt;&gt;0,Př_H2!D9,"")</calculatedColumnFormula>
      <xmlColumnPr mapId="7" xpath="/Pisemnost/DPPDP8/VetaW/@pr_vyp35b_vyslslv" xmlDataType="decimal"/>
    </tableColumn>
    <tableColumn id="36" uniqueName="pr1hr1_skut35a" name="pr1hr1_skut35a" dataDxfId="3">
      <xmlColumnPr mapId="7" xpath="/Pisemnost/DPPDP8/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599:J664" tableType="xml" totalsRowShown="0">
  <autoFilter ref="G599:J664"/>
  <tableColumns count="4">
    <tableColumn id="1" uniqueName="c_radku" name="c_radku" dataDxfId="2">
      <calculatedColumnFormula>IFERROR(VLOOKUP(ROWS($G$600:G600),$C$600:$E$664,2,0),"")</calculatedColumnFormula>
      <xmlColumnPr mapId="7" xpath="/Pisemnost/DPPDP8/VetaR/@c_radku" xmlDataType="string"/>
    </tableColumn>
    <tableColumn id="2" uniqueName="t_prilohy" name="t_prilohy" dataDxfId="1">
      <calculatedColumnFormula>IFERROR(VLOOKUP(ROWS($H$600:H600),$C$600:$E$664,3,0),"")</calculatedColumnFormula>
      <xmlColumnPr mapId="7" xpath="/Pisemnost/DPPDP8/VetaR/@t_prilohy" xmlDataType="string"/>
    </tableColumn>
    <tableColumn id="3" uniqueName="kod_sekce" name="kod_sekce">
      <calculatedColumnFormula>IF(H600&lt;&gt;"",2,"")</calculatedColumnFormula>
      <xmlColumnPr mapId="7" xpath="/Pisemnost/DPPDP8/VetaR/@kod_sekce" xmlDataType="string"/>
    </tableColumn>
    <tableColumn id="4" uniqueName="poradi" name="poradi" dataDxfId="0">
      <calculatedColumnFormula>CONCATENATE(IFERROR(VLOOKUP(ROWS($H$600:H600),$C$600:$F$664,4,0),""))</calculatedColumnFormula>
      <xmlColumnPr mapId="7" xpath="/Pisemnost/DPPDP8/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0:F88" tableType="xml" totalsRowShown="0" headerRowDxfId="134">
  <autoFilter ref="A80:F88"/>
  <tableColumns count="6">
    <tableColumn id="2" uniqueName="pr1e_sl_1_do" name="pr1e_sl_1_do" dataDxfId="133">
      <calculatedColumnFormula>IF('5'!C16&gt;0,TEXT('5'!C16,"DD.MM.RRRR"),"")</calculatedColumnFormula>
      <xmlColumnPr mapId="7" xpath="/Pisemnost/DPPDP8/VetaV/@pr1e_sl_1_do" xmlDataType="string"/>
    </tableColumn>
    <tableColumn id="3" uniqueName="pr1e_sl_1_od" name="pr1e_sl_1_od" dataDxfId="132">
      <calculatedColumnFormula>IF('5'!B16&gt;0,TEXT('5'!B16,"DD.MM.RRRR"),"")</calculatedColumnFormula>
      <xmlColumnPr mapId="7" xpath="/Pisemnost/DPPDP8/VetaV/@pr1e_sl_1_od" xmlDataType="string"/>
    </tableColumn>
    <tableColumn id="4" uniqueName="pr1e_sl_2" name="pr1e_sl_2" dataDxfId="131">
      <calculatedColumnFormula>IF('5'!D16&lt;&gt;"",'5'!D16,"")</calculatedColumnFormula>
      <xmlColumnPr mapId="7" xpath="/Pisemnost/DPPDP8/VetaV/@pr1e_sl_2" xmlDataType="decimal"/>
    </tableColumn>
    <tableColumn id="5" uniqueName="pr1e_sl_3" name="pr1e_sl_3" dataDxfId="130">
      <calculatedColumnFormula>IF('5'!E16&lt;&gt;"",'5'!E16,"")</calculatedColumnFormula>
      <xmlColumnPr mapId="7" xpath="/Pisemnost/DPPDP8/VetaV/@pr1e_sl_3" xmlDataType="decimal"/>
    </tableColumn>
    <tableColumn id="6" uniqueName="pr1e_sl_4" name="pr1e_sl_4" dataDxfId="129">
      <calculatedColumnFormula>IF('5'!F16&lt;&gt;"",'5'!F16,"")</calculatedColumnFormula>
      <xmlColumnPr mapId="7" xpath="/Pisemnost/DPPDP8/VetaV/@pr1e_sl_4" xmlDataType="decimal"/>
    </tableColumn>
    <tableColumn id="7" uniqueName="pr1e_sl_5" name="pr1e_sl_5" dataDxfId="128">
      <calculatedColumnFormula>IF(AND('5'!G16&lt;&gt;"",'5'!B16&gt;0),'5'!G16,"")</calculatedColumnFormula>
      <xmlColumnPr mapId="7" xpath="/Pisemnost/DPPDP8/VetaV/@pr1e_sl_5" xmlDataType="decimal"/>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3:Y124" totalsRowShown="0" headerRowDxfId="127">
  <autoFilter ref="A123:Y124"/>
  <tableColumns count="25">
    <tableColumn id="1" name="c_listu">
      <calculatedColumnFormula>'XML Export'!$H$60:$H$60</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35:F136" totalsRowShown="0" headerRowDxfId="102">
  <autoFilter ref="A135:F136"/>
  <tableColumns count="6">
    <tableColumn id="1" name="c_listu" dataDxfId="101">
      <calculatedColumnFormula>'XML Export'!$H$60:$H$60</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1:A202" insertRow="1" totalsRowShown="0" headerRowDxfId="100">
  <autoFilter ref="A201:A202"/>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0:A591" insertRow="1" totalsRowShown="0" headerRowDxfId="99">
  <autoFilter ref="A590:A591"/>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4:AJ585" totalsRowShown="0" headerRowDxfId="98" dataDxfId="97">
  <autoFilter ref="A584:AJ585"/>
  <tableColumns count="36">
    <tableColumn id="1" name="bezupl_pos" dataDxfId="96">
      <calculatedColumnFormula>IF(Př_12I!E36="ANO",IF(Př_12I!F36="NE","","A"),"N")</calculatedColumnFormula>
    </tableColumn>
    <tableColumn id="2" name="bezupl_prij" dataDxfId="95">
      <calculatedColumnFormula>IF(Př_12I!E37="ANO",IF(Př_12I!F37="NE","","A"),"N")</calculatedColumnFormula>
    </tableColumn>
    <tableColumn id="3" name="cashpool" dataDxfId="94">
      <calculatedColumnFormula>IF(Př_12I!E40="ANO",IF(Př_12I!F40="NE","","A"),"N")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IF(Př_12I!E34&lt;&gt;0,Př_12I!E34,"")</calculatedColumnFormula>
    </tableColumn>
    <tableColumn id="23" name="ost_trans_sl2" dataDxfId="74">
      <calculatedColumnFormula>IF(Př_12I!F34&lt;&gt;0,Př_12I!F34,"")</calculatedColumnFormula>
    </tableColumn>
    <tableColumn id="24" name="ost_vlkap_sl1" dataDxfId="73">
      <calculatedColumnFormula>IF(Př_12I!E27&lt;&gt;0,Př_12I!E27,"")</calculatedColumnFormula>
    </tableColumn>
    <tableColumn id="25" name="ost_vlkap_sl2" dataDxfId="72">
      <calculatedColumnFormula>IF(Př_12I!F27&lt;&gt;0,Př_12I!F27,"")</calculatedColumnFormula>
    </tableColumn>
    <tableColumn id="26" name="podil_sl1" dataDxfId="71">
      <calculatedColumnFormula>IF(Př_12I!E32&lt;&gt;0,Př_12I!E32,"")</calculatedColumnFormula>
    </tableColumn>
    <tableColumn id="27" name="podil_sl2" dataDxfId="70">
      <calculatedColumnFormula>IF(Př_12I!F32&lt;&gt;0,Př_12I!F32,"")</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IF(Př_12I!E31&lt;&gt;0,Př_12I!E31,"")</calculatedColumnFormula>
    </tableColumn>
    <tableColumn id="34" name="uver_sl2" dataDxfId="63">
      <calculatedColumnFormula>IF(Př_12I!F31&lt;&gt;0,Př_12I!F31,"")</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07:F288" tableType="xml" totalsRowShown="0" headerRowDxfId="60" dataDxfId="59">
  <autoFilter ref="A207:F288"/>
  <tableColumns count="6">
    <tableColumn id="1" uniqueName="c_listu" name="c_listu" dataDxfId="58">
      <calculatedColumnFormula>$B$205</calculatedColumnFormula>
    </tableColumn>
    <tableColumn id="2" uniqueName="c_radku" name="c_radku" dataDxfId="57">
      <calculatedColumnFormula>IF($B$43="P",H208,IF($B$43="Z",IF(I208&lt;&gt;"",I208,""),IF($B$43="M",IF(J208&lt;&gt;"",J208,""),H208)))</calculatedColumnFormula>
      <xmlColumnPr mapId="7" xpath="/Pisemnost/DPPDP8/VetaUA/@c_radku" xmlDataType="decimal"/>
    </tableColumn>
    <tableColumn id="3" uniqueName="kc_brutto" name="kc_brutto" dataDxfId="56">
      <calculatedColumnFormula>IF(Účetní_závěrka!D12&lt;&gt;"",Účetní_závěrka!D12,"")</calculatedColumnFormula>
      <xmlColumnPr mapId="7" xpath="/Pisemnost/DPPDP8/VetaUA/@kc_brutto" xmlDataType="decimal"/>
    </tableColumn>
    <tableColumn id="4" uniqueName="kc_korekce" name="kc_korekce" dataDxfId="55">
      <calculatedColumnFormula>IF(Účetní_závěrka!E12&lt;&gt;"",ABS(Účetní_závěrka!E12),"")</calculatedColumnFormula>
      <xmlColumnPr mapId="7" xpath="/Pisemnost/DPPDP8/VetaUA/@kc_korekce" xmlDataType="decimal"/>
    </tableColumn>
    <tableColumn id="5" uniqueName="kc_netto" name="kc_netto" dataDxfId="54">
      <calculatedColumnFormula>IF(Účetní_závěrka!F12&lt;&gt;"",Účetní_závěrka!F12,"")</calculatedColumnFormula>
      <xmlColumnPr mapId="7" xpath="/Pisemnost/DPPDP8/VetaUA/@kc_netto" xmlDataType="decimal"/>
    </tableColumn>
    <tableColumn id="6" uniqueName="kc_netto_min" name="kc_netto_min" dataDxfId="53">
      <calculatedColumnFormula>IF(Účetní_závěrka!G12&lt;&gt;"",Účetní_závěrka!G12,"")</calculatedColumnFormula>
      <xmlColumnPr mapId="7" xpath="/Pisemnost/DPPDP8/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4:D432" tableType="xml" totalsRowShown="0" headerRowDxfId="52" dataDxfId="51">
  <autoFilter ref="A364:D432"/>
  <tableColumns count="4">
    <tableColumn id="1" uniqueName="c_listu" name="c_listu" dataDxfId="50">
      <calculatedColumnFormula>$B$362</calculatedColumnFormula>
    </tableColumn>
    <tableColumn id="2" uniqueName="c_radku" name="c_radku" dataDxfId="49">
      <calculatedColumnFormula>IF($B$43="P",F365,IF($B$43="Z",IF(G365&lt;&gt;"",G365,""),IF($B$43="M",IF(H365&lt;&gt;"",H365,""),F365)))</calculatedColumnFormula>
      <xmlColumnPr mapId="7" xpath="/Pisemnost/DPPDP8/VetaUD/@c_radku" xmlDataType="decimal"/>
    </tableColumn>
    <tableColumn id="3" uniqueName="kc_min" name="kc_min" dataDxfId="48">
      <calculatedColumnFormula>IF(Účetní_závěrka!L12&lt;&gt;"",Účetní_závěrka!L12,"")</calculatedColumnFormula>
      <xmlColumnPr mapId="7" xpath="/Pisemnost/DPPDP8/VetaUD/@kc_min" xmlDataType="decimal"/>
    </tableColumn>
    <tableColumn id="4" uniqueName="kc_sled" name="kc_sled" dataDxfId="47">
      <calculatedColumnFormula>IF(Účetní_závěrka!K12&lt;&gt;"",Účetní_závěrka!K12,"")</calculatedColumnFormula>
      <xmlColumnPr mapId="7" xpath="/Pisemnost/DPPDP8/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32" connectionId="0">
    <xmlCellPr id="1" uniqueName="c_nace">
      <xmlPr mapId="7" xpath="/Pisemnost/DPPDP8/VetaD/@c_nace" xmlDataType="decimal"/>
    </xmlCellPr>
  </singleXmlCell>
  <singleXmlCell id="3" r="B19" connectionId="0">
    <xmlCellPr id="1" uniqueName="kc_v_2">
      <xmlPr mapId="7" xpath="/Pisemnost/DPPDP8/VetaD/@kc_v_2" xmlDataType="decimal"/>
    </xmlCellPr>
  </singleXmlCell>
  <singleXmlCell id="4" r="B41" connectionId="0">
    <xmlCellPr id="1" uniqueName="typ_dapdpp">
      <xmlPr mapId="7" xpath="/Pisemnost/DPPDP8/VetaD/@typ_dapdpp" xmlDataType="string"/>
    </xmlCellPr>
  </singleXmlCell>
  <singleXmlCell id="5" r="B38" connectionId="0">
    <xmlCellPr id="1" uniqueName="uv_rozsah">
      <xmlPr mapId="7" xpath="/Pisemnost/DPPDP8/VetaD/@uv_rozsah" xmlDataType="string"/>
    </xmlCellPr>
  </singleXmlCell>
  <singleXmlCell id="6" r="B14" connectionId="0">
    <xmlCellPr id="1" uniqueName="kc_dppiv3">
      <xmlPr mapId="7" xpath="/Pisemnost/DPPDP8/VetaD/@kc_dppiv3" xmlDataType="decimal"/>
    </xmlCellPr>
  </singleXmlCell>
  <singleXmlCell id="7" r="B13" connectionId="0">
    <xmlCellPr id="1" uniqueName="kc_dppiv2">
      <xmlPr mapId="7" xpath="/Pisemnost/DPPDP8/VetaD/@kc_dppiv2" xmlDataType="decimal"/>
    </xmlCellPr>
  </singleXmlCell>
  <singleXmlCell id="8" r="B39" connectionId="0">
    <xmlCellPr id="1" uniqueName="d_zjist">
      <xmlPr mapId="7" xpath="/Pisemnost/DPPDP8/VetaD/@d_zjist" xmlDataType="string"/>
    </xmlCellPr>
  </singleXmlCell>
  <singleXmlCell id="9" r="B36" connectionId="0">
    <xmlCellPr id="1" uniqueName="uc_zav">
      <xmlPr mapId="7" xpath="/Pisemnost/DPPDP8/VetaD/@uc_zav" xmlDataType="string"/>
    </xmlCellPr>
  </singleXmlCell>
  <singleXmlCell id="10" r="B23" connectionId="0">
    <xmlCellPr id="1" uniqueName="sam_pr">
      <xmlPr mapId="7" xpath="/Pisemnost/DPPDP8/VetaD/@sam_pr" xmlDataType="decimal"/>
    </xmlCellPr>
  </singleXmlCell>
  <singleXmlCell id="11" r="B17" connectionId="0">
    <xmlCellPr id="1" uniqueName="kc_dppiv6">
      <xmlPr mapId="7" xpath="/Pisemnost/DPPDP8/VetaD/@kc_dppiv6" xmlDataType="decimal"/>
    </xmlCellPr>
  </singleXmlCell>
  <singleXmlCell id="12" r="B20" connectionId="0">
    <xmlCellPr id="1" uniqueName="kc_v_3">
      <xmlPr mapId="7" xpath="/Pisemnost/DPPDP8/VetaD/@kc_v_3" xmlDataType="decimal"/>
    </xmlCellPr>
  </singleXmlCell>
  <singleXmlCell id="13" r="B18" connectionId="0">
    <xmlCellPr id="1" uniqueName="kc_v_1">
      <xmlPr mapId="7" xpath="/Pisemnost/DPPDP8/VetaD/@kc_v_1" xmlDataType="decimal"/>
    </xmlCellPr>
  </singleXmlCell>
  <singleXmlCell id="14" r="B40" connectionId="0">
    <xmlCellPr id="1" uniqueName="zakl_if">
      <xmlPr mapId="7" xpath="/Pisemnost/DPPDP8/VetaD/@zakl_if" xmlDataType="string"/>
    </xmlCellPr>
  </singleXmlCell>
  <singleXmlCell id="15" r="B30" connectionId="0">
    <xmlCellPr id="1" uniqueName="zvl_pr">
      <xmlPr mapId="7" xpath="/Pisemnost/DPPDP8/VetaD/@zvl_pr" xmlDataType="decimal"/>
    </xmlCellPr>
  </singleXmlCell>
  <singleXmlCell id="16" r="B27" connectionId="0">
    <xmlCellPr id="1" uniqueName="typ_zo">
      <xmlPr mapId="7" xpath="/Pisemnost/DPPDP8/VetaD/@typ_zo" xmlDataType="string"/>
    </xmlCellPr>
  </singleXmlCell>
  <singleXmlCell id="17" r="B16" connectionId="0">
    <xmlCellPr id="1" uniqueName="kc_dppiv5">
      <xmlPr mapId="7" xpath="/Pisemnost/DPPDP8/VetaD/@kc_dppiv5" xmlDataType="decimal"/>
    </xmlCellPr>
  </singleXmlCell>
  <singleXmlCell id="18" r="B11" connectionId="0">
    <xmlCellPr id="1" uniqueName="kc_dppiv1">
      <xmlPr mapId="7" xpath="/Pisemnost/DPPDP8/VetaD/@kc_dppiv1" xmlDataType="decimal"/>
    </xmlCellPr>
  </singleXmlCell>
  <singleXmlCell id="19" r="B26" connectionId="0">
    <xmlCellPr id="1" uniqueName="typ_popldpp">
      <xmlPr mapId="7" xpath="/Pisemnost/DPPDP8/VetaD/@typ_popldpp" xmlDataType="string"/>
    </xmlCellPr>
  </singleXmlCell>
  <singleXmlCell id="20" r="B34" connectionId="0">
    <xmlCellPr id="1" uniqueName="uv_vyhl">
      <xmlPr mapId="7" xpath="/Pisemnost/DPPDP8/VetaD/@uv_vyhl" xmlDataType="decimal"/>
    </xmlCellPr>
  </singleXmlCell>
  <singleXmlCell id="21" r="B22" connectionId="0">
    <xmlCellPr id="1" uniqueName="p_pr_2od">
      <xmlPr mapId="7" xpath="/Pisemnost/DPPDP8/VetaD/@p_pr_2od" xmlDataType="decimal"/>
    </xmlCellPr>
  </singleXmlCell>
  <singleXmlCell id="22" r="B2" connectionId="0">
    <xmlCellPr id="1" uniqueName="c_ufo_cil">
      <xmlPr mapId="7" xpath="/Pisemnost/DPPDP8/VetaD/@c_ufo_cil" xmlDataType="decimal"/>
    </xmlCellPr>
  </singleXmlCell>
  <singleXmlCell id="23" r="B29" connectionId="0">
    <xmlCellPr id="1" uniqueName="zdobd_od">
      <xmlPr mapId="7" xpath="/Pisemnost/DPPDP8/VetaD/@zdobd_od" xmlDataType="string"/>
    </xmlCellPr>
  </singleXmlCell>
  <singleXmlCell id="24" r="B8" connectionId="0">
    <xmlCellPr id="1" uniqueName="dokument">
      <xmlPr mapId="7" xpath="/Pisemnost/DPPDP8/VetaD/@dokument" xmlDataType="anyType"/>
    </xmlCellPr>
  </singleXmlCell>
  <singleXmlCell id="25" r="B24" connectionId="0">
    <xmlCellPr id="1" uniqueName="spoj_zahr">
      <xmlPr mapId="7" xpath="/Pisemnost/DPPDP8/VetaD/@spoj_zahr" xmlDataType="string"/>
    </xmlCellPr>
  </singleXmlCell>
  <singleXmlCell id="26" r="B21" connectionId="0">
    <xmlCellPr id="1" uniqueName="kc_v_4">
      <xmlPr mapId="7" xpath="/Pisemnost/DPPDP8/VetaD/@kc_v_4" xmlDataType="decimal"/>
    </xmlCellPr>
  </singleXmlCell>
  <singleXmlCell id="27" r="B7" connectionId="0">
    <xmlCellPr id="1" uniqueName="dapdpp_forma">
      <xmlPr mapId="7" xpath="/Pisemnost/DPPDP8/VetaD/@dapdpp_forma" xmlDataType="string"/>
    </xmlCellPr>
  </singleXmlCell>
  <singleXmlCell id="28" r="B35" connectionId="0">
    <xmlCellPr id="1" uniqueName="uv_podpis">
      <xmlPr mapId="7" xpath="/Pisemnost/DPPDP8/VetaD/@uv_podpis" xmlDataType="string"/>
    </xmlCellPr>
  </singleXmlCell>
  <singleXmlCell id="29" r="B9" connectionId="0">
    <xmlCellPr id="1" uniqueName="k_uladis">
      <xmlPr mapId="7" xpath="/Pisemnost/DPPDP8/VetaD/@k_uladis" xmlDataType="anyType"/>
    </xmlCellPr>
  </singleXmlCell>
  <singleXmlCell id="30" r="B31" connectionId="0">
    <xmlCellPr id="1" uniqueName="dan_por">
      <xmlPr mapId="7" xpath="/Pisemnost/DPPDP8/VetaD/@dan_por" xmlDataType="string"/>
    </xmlCellPr>
  </singleXmlCell>
  <singleXmlCell id="31" r="B15" connectionId="0">
    <xmlCellPr id="1" uniqueName="kc_dppiv4">
      <xmlPr mapId="7" xpath="/Pisemnost/DPPDP8/VetaD/@kc_dppiv4" xmlDataType="decimal"/>
    </xmlCellPr>
  </singleXmlCell>
  <singleXmlCell id="32" r="B28" connectionId="0">
    <xmlCellPr id="1" uniqueName="zdobd_do">
      <xmlPr mapId="7" xpath="/Pisemnost/DPPDP8/VetaD/@zdobd_do" xmlDataType="string"/>
    </xmlCellPr>
  </singleXmlCell>
  <singleXmlCell id="33" r="B6" connectionId="0">
    <xmlCellPr id="1" uniqueName="d_uv">
      <xmlPr mapId="7" xpath="/Pisemnost/DPPDP8/VetaD/@d_uv" xmlDataType="string"/>
    </xmlCellPr>
  </singleXmlCell>
  <singleXmlCell id="34" r="B37" connectionId="0">
    <xmlCellPr id="1" uniqueName="audit">
      <xmlPr mapId="7" xpath="/Pisemnost/DPPDP8/VetaD/@audit" xmlDataType="string"/>
    </xmlCellPr>
  </singleXmlCell>
  <singleXmlCell id="35" r="B43" connectionId="0">
    <xmlCellPr id="1" uniqueName="uv_rozsah_rozv">
      <xmlPr mapId="7" xpath="/Pisemnost/DPPDP8/VetaD/@uv_rozsah_rozv" xmlDataType="string"/>
    </xmlCellPr>
  </singleXmlCell>
  <singleXmlCell id="36" r="B42" connectionId="0">
    <xmlCellPr id="1" uniqueName="uv_rozsah_vzz">
      <xmlPr mapId="7" xpath="/Pisemnost/DPPDP8/VetaD/@uv_rozsah_vzz" xmlDataType="string"/>
    </xmlCellPr>
  </singleXmlCell>
  <singleXmlCell id="37" r="B44" connectionId="0">
    <xmlCellPr id="1" uniqueName="kat_uj">
      <xmlPr mapId="7" xpath="/Pisemnost/DPPDP8/VetaD/@kat_uj" xmlDataType="string"/>
    </xmlCellPr>
  </singleXmlCell>
  <singleXmlCell id="38" r="E17" connectionId="0">
    <xmlCellPr id="1" uniqueName="psc">
      <xmlPr mapId="7" xpath="/Pisemnost/DPPDP8/VetaP/@psc" xmlDataType="string"/>
    </xmlCellPr>
  </singleXmlCell>
  <singleXmlCell id="39" r="E29" connectionId="0">
    <xmlCellPr id="1" uniqueName="zkrobchjm">
      <xmlPr mapId="7" xpath="/Pisemnost/DPPDP8/VetaP/@zkrobchjm" xmlDataType="string"/>
    </xmlCellPr>
  </singleXmlCell>
  <singleXmlCell id="40" r="E25" connectionId="0">
    <xmlCellPr id="1" uniqueName="zast_kod">
      <xmlPr mapId="7" xpath="/Pisemnost/DPPDP8/VetaP/@zast_kod" xmlDataType="string"/>
    </xmlCellPr>
  </singleXmlCell>
  <singleXmlCell id="41" r="E9" connectionId="0">
    <xmlCellPr id="1" uniqueName="dic">
      <xmlPr mapId="7" xpath="/Pisemnost/DPPDP8/VetaP/@dic" xmlDataType="string"/>
    </xmlCellPr>
  </singleXmlCell>
  <singleXmlCell id="42" r="E5" connectionId="0">
    <xmlCellPr id="1" uniqueName="c_orient">
      <xmlPr mapId="7" xpath="/Pisemnost/DPPDP8/VetaP/@c_orient" xmlDataType="string"/>
    </xmlCellPr>
  </singleXmlCell>
  <singleXmlCell id="43" r="E8" connectionId="0">
    <xmlCellPr id="1" uniqueName="c_telef">
      <xmlPr mapId="7" xpath="/Pisemnost/DPPDP8/VetaP/@c_telef" xmlDataType="string"/>
    </xmlCellPr>
  </singleXmlCell>
  <singleXmlCell id="44" r="E2" connectionId="0">
    <xmlCellPr id="1" uniqueName="c_faxu">
      <xmlPr mapId="7" xpath="/Pisemnost/DPPDP8/VetaP/@c_faxu" xmlDataType="string"/>
    </xmlCellPr>
  </singleXmlCell>
  <singleXmlCell id="45" r="E6" connectionId="0">
    <xmlCellPr id="1" uniqueName="c_pop">
      <xmlPr mapId="7" xpath="/Pisemnost/DPPDP8/VetaP/@c_pop" xmlDataType="decimal"/>
    </xmlCellPr>
  </singleXmlCell>
  <singleXmlCell id="46" r="E20" connectionId="0">
    <xmlCellPr id="1" uniqueName="ulice">
      <xmlPr mapId="7" xpath="/Pisemnost/DPPDP8/VetaP/@ulice" xmlDataType="string"/>
    </xmlCellPr>
  </singleXmlCell>
  <singleXmlCell id="47" r="E26" connectionId="0">
    <xmlCellPr id="1" uniqueName="zast_nazev">
      <xmlPr mapId="7" xpath="/Pisemnost/DPPDP8/VetaP/@zast_nazev" xmlDataType="string"/>
    </xmlCellPr>
  </singleXmlCell>
  <singleXmlCell id="48" r="E23" connectionId="0">
    <xmlCellPr id="1" uniqueName="zast_ic">
      <xmlPr mapId="7" xpath="/Pisemnost/DPPDP8/VetaP/@zast_ic" xmlDataType="string"/>
    </xmlCellPr>
  </singleXmlCell>
  <singleXmlCell id="49" r="E28" connectionId="0">
    <xmlCellPr id="1" uniqueName="zast_typ">
      <xmlPr mapId="7" xpath="/Pisemnost/DPPDP8/VetaP/@zast_typ" xmlDataType="string"/>
    </xmlCellPr>
  </singleXmlCell>
  <singleXmlCell id="50" r="E11" connectionId="0">
    <xmlCellPr id="1" uniqueName="k_stat">
      <xmlPr mapId="7" xpath="/Pisemnost/DPPDP8/VetaP/@k_stat" xmlDataType="string"/>
    </xmlCellPr>
  </singleXmlCell>
  <singleXmlCell id="51" r="E24" connectionId="0">
    <xmlCellPr id="1" uniqueName="zast_jmeno">
      <xmlPr mapId="7" xpath="/Pisemnost/DPPDP8/VetaP/@zast_jmeno" xmlDataType="string"/>
    </xmlCellPr>
  </singleXmlCell>
  <singleXmlCell id="52" r="E13" connectionId="0">
    <xmlCellPr id="1" uniqueName="opr_jmeno">
      <xmlPr mapId="7" xpath="/Pisemnost/DPPDP8/VetaP/@opr_jmeno" xmlDataType="string"/>
    </xmlCellPr>
  </singleXmlCell>
  <singleXmlCell id="53" r="B3" connectionId="0">
    <xmlCellPr id="1" uniqueName="c_pracufo">
      <xmlPr mapId="7" xpath="/Pisemnost/DPPDP8/VetaP/@c_pracufo" xmlDataType="decimal"/>
    </xmlCellPr>
  </singleXmlCell>
  <singleXmlCell id="54" r="E21" connectionId="0">
    <xmlCellPr id="1" uniqueName="zast_dat_nar">
      <xmlPr mapId="7" xpath="/Pisemnost/DPPDP8/VetaP/@zast_dat_nar" xmlDataType="string"/>
    </xmlCellPr>
  </singleXmlCell>
  <singleXmlCell id="55" r="E14" connectionId="0">
    <xmlCellPr id="1" uniqueName="opr_postaveni">
      <xmlPr mapId="7" xpath="/Pisemnost/DPPDP8/VetaP/@opr_postaveni" xmlDataType="string"/>
    </xmlCellPr>
  </singleXmlCell>
  <singleXmlCell id="56" r="E15" connectionId="0">
    <xmlCellPr id="1" uniqueName="opr_prijmeni">
      <xmlPr mapId="7" xpath="/Pisemnost/DPPDP8/VetaP/@opr_prijmeni" xmlDataType="string"/>
    </xmlCellPr>
  </singleXmlCell>
  <singleXmlCell id="59" r="E18" connectionId="0">
    <xmlCellPr id="1" uniqueName="rod_c">
      <xmlPr mapId="7" xpath="/Pisemnost/DPPDP8/VetaP/@rod_c" xmlDataType="string"/>
    </xmlCellPr>
  </singleXmlCell>
  <singleXmlCell id="62" r="E19" connectionId="0">
    <xmlCellPr id="1" uniqueName="stat">
      <xmlPr mapId="7" xpath="/Pisemnost/DPPDP8/VetaP/@stat" xmlDataType="string"/>
    </xmlCellPr>
  </singleXmlCell>
  <singleXmlCell id="66" r="E22" connectionId="0">
    <xmlCellPr id="1" uniqueName="zast_ev_cislo">
      <xmlPr mapId="7" xpath="/Pisemnost/DPPDP8/VetaP/@zast_ev_cislo" xmlDataType="string"/>
    </xmlCellPr>
  </singleXmlCell>
  <singleXmlCell id="67" r="E27" connectionId="0">
    <xmlCellPr id="1" uniqueName="zast_prijmeni">
      <xmlPr mapId="7" xpath="/Pisemnost/DPPDP8/VetaP/@zast_prijmeni" xmlDataType="string"/>
    </xmlCellPr>
  </singleXmlCell>
  <singleXmlCell id="68" r="E4" connectionId="0">
    <xmlCellPr id="1" uniqueName="c_obce">
      <xmlPr mapId="7" xpath="/Pisemnost/DPPDP8/VetaP/@c_obce" xmlDataType="decimal"/>
    </xmlCellPr>
  </singleXmlCell>
  <singleXmlCell id="69" r="E12" connectionId="0">
    <xmlCellPr id="1" uniqueName="naz_obce">
      <xmlPr mapId="7" xpath="/Pisemnost/DPPDP8/VetaP/@naz_obce" xmlDataType="string"/>
    </xmlCellPr>
  </singleXmlCell>
  <singleXmlCell id="132" r="H40" connectionId="0">
    <xmlCellPr id="1" uniqueName="kc_ii_111">
      <xmlPr mapId="7" xpath="/Pisemnost/DPPDP8/VetaO/@kc_ii_111" xmlDataType="decimal"/>
    </xmlCellPr>
  </singleXmlCell>
  <singleXmlCell id="133" r="H36" connectionId="0">
    <xmlCellPr id="1" uniqueName="kc_ii71_61">
      <xmlPr mapId="7" xpath="/Pisemnost/DPPDP8/VetaO/@kc_ii71_61" xmlDataType="decimal"/>
    </xmlCellPr>
  </singleXmlCell>
  <singleXmlCell id="134" r="H48" connectionId="0">
    <xmlCellPr id="1" uniqueName="kc_ii_334">
      <xmlPr mapId="7" xpath="/Pisemnost/DPPDP8/VetaO/@kc_ii_334" xmlDataType="decimal"/>
    </xmlCellPr>
  </singleXmlCell>
  <singleXmlCell id="135" r="H55" connectionId="0">
    <xmlCellPr id="1" uniqueName="text_ii291_301">
      <xmlPr mapId="7" xpath="/Pisemnost/DPPDP8/VetaO/@text_ii291_301" xmlDataType="string"/>
    </xmlCellPr>
  </singleXmlCell>
  <singleXmlCell id="136" r="H43" connectionId="0">
    <xmlCellPr id="1" uniqueName="kc_ii_242">
      <xmlPr mapId="7" xpath="/Pisemnost/DPPDP8/VetaO/@kc_ii_242" xmlDataType="decimal"/>
    </xmlCellPr>
  </singleXmlCell>
  <singleXmlCell id="137" r="H51" connectionId="0">
    <xmlCellPr id="1" uniqueName="kc_ii_360">
      <xmlPr mapId="7" xpath="/Pisemnost/DPPDP8/VetaO/@kc_ii_360" xmlDataType="decimal"/>
    </xmlCellPr>
  </singleXmlCell>
  <singleXmlCell id="138" r="H50" connectionId="0">
    <xmlCellPr id="1" uniqueName="kc_ii_340">
      <xmlPr mapId="7" xpath="/Pisemnost/DPPDP8/VetaO/@kc_ii_340" xmlDataType="decimal"/>
    </xmlCellPr>
  </singleXmlCell>
  <singleXmlCell id="139" r="H27" connectionId="0">
    <xmlCellPr id="1" uniqueName="kc_ii290_300">
      <xmlPr mapId="7" xpath="/Pisemnost/DPPDP8/VetaO/@kc_ii290_300" xmlDataType="decimal"/>
    </xmlCellPr>
  </singleXmlCell>
  <singleXmlCell id="140" r="H56" connectionId="0">
    <xmlCellPr id="1" uniqueName="text_ii72_62">
      <xmlPr mapId="7" xpath="/Pisemnost/DPPDP8/VetaO/@text_ii72_62" xmlDataType="string"/>
    </xmlCellPr>
  </singleXmlCell>
  <singleXmlCell id="141" r="H44" connectionId="0">
    <xmlCellPr id="1" uniqueName="kc_ii_243">
      <xmlPr mapId="7" xpath="/Pisemnost/DPPDP8/VetaO/@kc_ii_243" xmlDataType="decimal"/>
    </xmlCellPr>
  </singleXmlCell>
  <singleXmlCell id="142" r="H53" connectionId="0">
    <xmlCellPr id="1" uniqueName="text_ii182_162">
      <xmlPr mapId="7" xpath="/Pisemnost/DPPDP8/VetaO/@text_ii182_162" xmlDataType="string"/>
    </xmlCellPr>
  </singleXmlCell>
  <singleXmlCell id="143" r="H21" connectionId="0">
    <xmlCellPr id="1" uniqueName="kc_ii231_251">
      <xmlPr mapId="7" xpath="/Pisemnost/DPPDP8/VetaO/@kc_ii231_251" xmlDataType="decimal"/>
    </xmlCellPr>
  </singleXmlCell>
  <singleXmlCell id="144" r="H20" connectionId="0">
    <xmlCellPr id="1" uniqueName="kc_ii230_250">
      <xmlPr mapId="7" xpath="/Pisemnost/DPPDP8/VetaO/@kc_ii230_250" xmlDataType="decimal"/>
    </xmlCellPr>
  </singleXmlCell>
  <singleXmlCell id="145" r="H25" connectionId="0">
    <xmlCellPr id="1" uniqueName="kc_ii270_280">
      <xmlPr mapId="7" xpath="/Pisemnost/DPPDP8/VetaO/@kc_ii270_280" xmlDataType="decimal"/>
    </xmlCellPr>
  </singleXmlCell>
  <singleXmlCell id="146" r="H35" connectionId="0">
    <xmlCellPr id="1" uniqueName="kc_ii60_50">
      <xmlPr mapId="7" xpath="/Pisemnost/DPPDP8/VetaO/@kc_ii60_50" xmlDataType="decimal"/>
    </xmlCellPr>
  </singleXmlCell>
  <singleXmlCell id="147" r="H28" connectionId="0">
    <xmlCellPr id="1" uniqueName="kc_ii291_301">
      <xmlPr mapId="7" xpath="/Pisemnost/DPPDP8/VetaO/@kc_ii291_301" xmlDataType="decimal"/>
    </xmlCellPr>
  </singleXmlCell>
  <singleXmlCell id="148" r="H23" connectionId="0">
    <xmlCellPr id="1" uniqueName="kc_ii250_210">
      <xmlPr mapId="7" xpath="/Pisemnost/DPPDP8/VetaO/@kc_ii250_210" xmlDataType="decimal"/>
    </xmlCellPr>
  </singleXmlCell>
  <singleXmlCell id="149" r="H24" connectionId="0">
    <xmlCellPr id="1" uniqueName="kc_ii260_270">
      <xmlPr mapId="7" xpath="/Pisemnost/DPPDP8/VetaO/@kc_ii260_270" xmlDataType="decimal"/>
    </xmlCellPr>
  </singleXmlCell>
  <singleXmlCell id="150" r="H8" connectionId="0">
    <xmlCellPr id="1" uniqueName="kc_ii140_130">
      <xmlPr mapId="7" xpath="/Pisemnost/DPPDP8/VetaO/@kc_ii140_130" xmlDataType="decimal"/>
    </xmlCellPr>
  </singleXmlCell>
  <singleXmlCell id="151" r="H29" connectionId="0">
    <xmlCellPr id="1" uniqueName="kc_ii300_310">
      <xmlPr mapId="7" xpath="/Pisemnost/DPPDP8/VetaO/@kc_ii300_310" xmlDataType="decimal"/>
    </xmlCellPr>
  </singleXmlCell>
  <singleXmlCell id="152" r="H49" connectionId="0">
    <xmlCellPr id="1" uniqueName="kc_ii_335">
      <xmlPr mapId="7" xpath="/Pisemnost/DPPDP8/VetaO/@kc_ii_335" xmlDataType="decimal"/>
    </xmlCellPr>
  </singleXmlCell>
  <singleXmlCell id="153" r="H5" connectionId="0">
    <xmlCellPr id="1" uniqueName="kc_ii111_101">
      <xmlPr mapId="7" xpath="/Pisemnost/DPPDP8/VetaO/@kc_ii111_101" xmlDataType="decimal"/>
    </xmlCellPr>
  </singleXmlCell>
  <singleXmlCell id="154" r="H12" connectionId="0">
    <xmlCellPr id="1" uniqueName="kc_ii181_161">
      <xmlPr mapId="7" xpath="/Pisemnost/DPPDP8/VetaO/@kc_ii181_161" xmlDataType="decimal"/>
    </xmlCellPr>
  </singleXmlCell>
  <singleXmlCell id="155" r="H31" connectionId="0">
    <xmlCellPr id="1" uniqueName="kc_ii310_320">
      <xmlPr mapId="7" xpath="/Pisemnost/DPPDP8/VetaO/@kc_ii310_320" xmlDataType="decimal"/>
    </xmlCellPr>
  </singleXmlCell>
  <singleXmlCell id="156" r="H47" connectionId="0">
    <xmlCellPr id="1" uniqueName="kc_ii_333">
      <xmlPr mapId="7" xpath="/Pisemnost/DPPDP8/VetaO/@kc_ii_333" xmlDataType="decimal"/>
    </xmlCellPr>
  </singleXmlCell>
  <singleXmlCell id="157" r="H16" connectionId="0">
    <xmlCellPr id="1" uniqueName="kc_ii201_201">
      <xmlPr mapId="7" xpath="/Pisemnost/DPPDP8/VetaO/@kc_ii201_201" xmlDataType="decimal"/>
    </xmlCellPr>
  </singleXmlCell>
  <singleXmlCell id="158" r="H34" connectionId="0">
    <xmlCellPr id="1" uniqueName="kc_ii50_40">
      <xmlPr mapId="7" xpath="/Pisemnost/DPPDP8/VetaO/@kc_ii50_40" xmlDataType="decimal"/>
    </xmlCellPr>
  </singleXmlCell>
  <singleXmlCell id="159" r="H54" connectionId="0">
    <xmlCellPr id="1" uniqueName="text_ii221_241">
      <xmlPr mapId="7" xpath="/Pisemnost/DPPDP8/VetaO/@text_ii221_241" xmlDataType="string"/>
    </xmlCellPr>
  </singleXmlCell>
  <singleXmlCell id="160" r="H37" connectionId="0">
    <xmlCellPr id="1" uniqueName="kc_ii72_62">
      <xmlPr mapId="7" xpath="/Pisemnost/DPPDP8/VetaO/@kc_ii72_62" xmlDataType="decimal"/>
    </xmlCellPr>
  </singleXmlCell>
  <singleXmlCell id="161" r="H13" connectionId="0">
    <xmlCellPr id="1" uniqueName="kc_ii182_162">
      <xmlPr mapId="7" xpath="/Pisemnost/DPPDP8/VetaO/@kc_ii182_162" xmlDataType="decimal"/>
    </xmlCellPr>
  </singleXmlCell>
  <singleXmlCell id="162" r="H10" connectionId="0">
    <xmlCellPr id="1" uniqueName="kc_ii170_150">
      <xmlPr mapId="7" xpath="/Pisemnost/DPPDP8/VetaO/@kc_ii170_150" xmlDataType="decimal"/>
    </xmlCellPr>
  </singleXmlCell>
  <singleXmlCell id="163" r="H45" connectionId="0">
    <xmlCellPr id="1" uniqueName="kc_ii_331">
      <xmlPr mapId="7" xpath="/Pisemnost/DPPDP8/VetaO/@kc_ii_331" xmlDataType="decimal"/>
    </xmlCellPr>
  </singleXmlCell>
  <singleXmlCell id="164" r="H14" connectionId="0">
    <xmlCellPr id="1" uniqueName="kc_ii190_170">
      <xmlPr mapId="7" xpath="/Pisemnost/DPPDP8/VetaO/@kc_ii190_170" xmlDataType="decimal"/>
    </xmlCellPr>
  </singleXmlCell>
  <singleXmlCell id="165" r="H22" connectionId="0">
    <xmlCellPr id="1" uniqueName="kc_ii240_260">
      <xmlPr mapId="7" xpath="/Pisemnost/DPPDP8/VetaO/@kc_ii240_260" xmlDataType="decimal"/>
    </xmlCellPr>
  </singleXmlCell>
  <singleXmlCell id="166" r="H41" connectionId="0">
    <xmlCellPr id="1" uniqueName="kc_ii_112">
      <xmlPr mapId="7" xpath="/Pisemnost/DPPDP8/VetaO/@kc_ii_112" xmlDataType="decimal"/>
    </xmlCellPr>
  </singleXmlCell>
  <singleXmlCell id="167" r="H6" connectionId="0">
    <xmlCellPr id="1" uniqueName="kc_ii120_110">
      <xmlPr mapId="7" xpath="/Pisemnost/DPPDP8/VetaO/@kc_ii120_110" xmlDataType="decimal"/>
    </xmlCellPr>
  </singleXmlCell>
  <singleXmlCell id="168" r="H15" connectionId="0">
    <xmlCellPr id="1" uniqueName="kc_ii200_200">
      <xmlPr mapId="7" xpath="/Pisemnost/DPPDP8/VetaO/@kc_ii200_200" xmlDataType="decimal"/>
    </xmlCellPr>
  </singleXmlCell>
  <singleXmlCell id="169" r="H32" connectionId="0">
    <xmlCellPr id="1" uniqueName="kc_ii320_330">
      <xmlPr mapId="7" xpath="/Pisemnost/DPPDP8/VetaO/@kc_ii320_330" xmlDataType="decimal"/>
    </xmlCellPr>
  </singleXmlCell>
  <singleXmlCell id="170" r="H30" connectionId="0">
    <xmlCellPr id="1" uniqueName="kc_ii30_20">
      <xmlPr mapId="7" xpath="/Pisemnost/DPPDP8/VetaO/@kc_ii30_20" xmlDataType="decimal"/>
    </xmlCellPr>
  </singleXmlCell>
  <singleXmlCell id="171" r="H46" connectionId="0">
    <xmlCellPr id="1" uniqueName="kc_ii_332">
      <xmlPr mapId="7" xpath="/Pisemnost/DPPDP8/VetaO/@kc_ii_332" xmlDataType="decimal"/>
    </xmlCellPr>
  </singleXmlCell>
  <singleXmlCell id="172" r="H26" connectionId="0">
    <xmlCellPr id="1" uniqueName="kc_ii280_290">
      <xmlPr mapId="7" xpath="/Pisemnost/DPPDP8/VetaO/@kc_ii280_290" xmlDataType="decimal"/>
    </xmlCellPr>
  </singleXmlCell>
  <singleXmlCell id="173" r="H4" connectionId="0">
    <xmlCellPr id="1" uniqueName="kc_ii110_100">
      <xmlPr mapId="7" xpath="/Pisemnost/DPPDP8/VetaO/@kc_ii110_100" xmlDataType="decimal"/>
    </xmlCellPr>
  </singleXmlCell>
  <singleXmlCell id="174" r="H17" connectionId="0">
    <xmlCellPr id="1" uniqueName="kc_ii210_230">
      <xmlPr mapId="7" xpath="/Pisemnost/DPPDP8/VetaO/@kc_ii210_230" xmlDataType="decimal"/>
    </xmlCellPr>
  </singleXmlCell>
  <singleXmlCell id="175" r="H3" connectionId="0">
    <xmlCellPr id="1" uniqueName="kc_ii10_10">
      <xmlPr mapId="7" xpath="/Pisemnost/DPPDP8/VetaO/@kc_ii10_10" xmlDataType="decimal"/>
    </xmlCellPr>
  </singleXmlCell>
  <singleXmlCell id="176" r="H2" connectionId="0">
    <xmlCellPr id="1" uniqueName="d_hospvysl">
      <xmlPr mapId="7" xpath="/Pisemnost/DPPDP8/VetaO/@d_hospvysl" xmlDataType="string"/>
    </xmlCellPr>
  </singleXmlCell>
  <singleXmlCell id="177" r="H7" connectionId="0">
    <xmlCellPr id="1" uniqueName="kc_ii130_120">
      <xmlPr mapId="7" xpath="/Pisemnost/DPPDP8/VetaO/@kc_ii130_120" xmlDataType="decimal"/>
    </xmlCellPr>
  </singleXmlCell>
  <singleXmlCell id="178" r="H9" connectionId="0">
    <xmlCellPr id="1" uniqueName="kc_ii150_140">
      <xmlPr mapId="7" xpath="/Pisemnost/DPPDP8/VetaO/@kc_ii150_140" xmlDataType="decimal"/>
    </xmlCellPr>
  </singleXmlCell>
  <singleXmlCell id="179" r="H11" connectionId="0">
    <xmlCellPr id="1" uniqueName="kc_ii180_160">
      <xmlPr mapId="7" xpath="/Pisemnost/DPPDP8/VetaO/@kc_ii180_160" xmlDataType="decimal"/>
    </xmlCellPr>
  </singleXmlCell>
  <singleXmlCell id="180" r="H18" connectionId="0">
    <xmlCellPr id="1" uniqueName="kc_ii220_240">
      <xmlPr mapId="7" xpath="/Pisemnost/DPPDP8/VetaO/@kc_ii220_240" xmlDataType="decimal"/>
    </xmlCellPr>
  </singleXmlCell>
  <singleXmlCell id="181" r="H19" connectionId="0">
    <xmlCellPr id="1" uniqueName="kc_ii221_241">
      <xmlPr mapId="7" xpath="/Pisemnost/DPPDP8/VetaO/@kc_ii221_241" xmlDataType="decimal"/>
    </xmlCellPr>
  </singleXmlCell>
  <singleXmlCell id="182" r="H38" connectionId="0">
    <xmlCellPr id="1" uniqueName="kc_ii80_70">
      <xmlPr mapId="7" xpath="/Pisemnost/DPPDP8/VetaO/@kc_ii80_70" xmlDataType="decimal"/>
    </xmlCellPr>
  </singleXmlCell>
  <singleXmlCell id="183" r="H33" connectionId="0">
    <xmlCellPr id="1" uniqueName="kc_ii40_30">
      <xmlPr mapId="7" xpath="/Pisemnost/DPPDP8/VetaO/@kc_ii40_30" xmlDataType="decimal"/>
    </xmlCellPr>
  </singleXmlCell>
  <singleXmlCell id="184" r="H39" connectionId="0">
    <xmlCellPr id="1" uniqueName="kc_ii_109">
      <xmlPr mapId="7" xpath="/Pisemnost/DPPDP8/VetaO/@kc_ii_109" xmlDataType="decimal"/>
    </xmlCellPr>
  </singleXmlCell>
  <singleXmlCell id="185" r="H42" connectionId="0">
    <xmlCellPr id="1" uniqueName="kc_ii_220">
      <xmlPr mapId="7" xpath="/Pisemnost/DPPDP8/VetaO/@kc_ii_220" xmlDataType="decimal"/>
    </xmlCellPr>
  </singleXmlCell>
  <singleXmlCell id="186" r="H62" connectionId="0">
    <xmlCellPr id="1" uniqueName="kc_ii_63">
      <xmlPr mapId="7" xpath="/Pisemnost/DPPDP8/VetaO/@kc_ii_63" xmlDataType="decimal"/>
    </xmlCellPr>
  </singleXmlCell>
  <singleXmlCell id="187" r="H63" connectionId="0">
    <xmlCellPr id="1" uniqueName="kc_ii_163">
      <xmlPr mapId="7" xpath="/Pisemnost/DPPDP8/VetaO/@kc_ii_163" xmlDataType="decimal"/>
    </xmlCellPr>
  </singleXmlCell>
  <singleXmlCell id="188" r="H64" connectionId="0">
    <xmlCellPr id="1" uniqueName="kc_ii_319">
      <xmlPr mapId="7" xpath="/Pisemnost/DPPDP8/VetaO/@kc_ii_319" xmlDataType="decimal"/>
    </xmlCellPr>
  </singleXmlCell>
  <singleXmlCell id="189" r="H61" connectionId="0">
    <xmlCellPr id="1" uniqueName="text_ii220_240">
      <xmlPr mapId="7" xpath="/Pisemnost/DPPDP8/VetaO/@text_ii220_240" xmlDataType="string"/>
    </xmlCellPr>
  </singleXmlCell>
  <singleXmlCell id="190" r="B69" connectionId="0">
    <xmlCellPr id="1" uniqueName="kc_dpp_a12">
      <xmlPr mapId="7" xpath="/Pisemnost/DPPDP8/VetaE/@kc_dpp_a12" xmlDataType="decimal"/>
    </xmlCellPr>
  </singleXmlCell>
  <singleXmlCell id="191" r="H65" connectionId="0">
    <xmlCellPr id="1" uniqueName="kc_ii_319a">
      <xmlPr mapId="7" xpath="/Pisemnost/DPPDP8/VetaO/@kc_ii_319a" xmlDataType="decimal"/>
    </xmlCellPr>
  </singleXmlCell>
  <singleXmlCell id="192" r="H75" connectionId="0">
    <xmlCellPr id="1" uniqueName="kc_dppb3">
      <xmlPr mapId="7" xpath="/Pisemnost/DPPDP8/VetaF/@kc_dppb3" xmlDataType="decimal"/>
    </xmlCellPr>
  </singleXmlCell>
  <singleXmlCell id="193" r="A75" connectionId="0">
    <xmlCellPr id="1" uniqueName="kc_dpp_b10">
      <xmlPr mapId="7" xpath="/Pisemnost/DPPDP8/VetaF/@kc_dpp_b10" xmlDataType="decimal"/>
    </xmlCellPr>
  </singleXmlCell>
  <singleXmlCell id="194" r="J75" connectionId="0">
    <xmlCellPr id="1" uniqueName="kc_dppb5">
      <xmlPr mapId="7" xpath="/Pisemnost/DPPDP8/VetaF/@kc_dppb5" xmlDataType="decimal"/>
    </xmlCellPr>
  </singleXmlCell>
  <singleXmlCell id="195" r="C75" connectionId="0">
    <xmlCellPr id="1" uniqueName="kc_dpp_b_6odsk">
      <xmlPr mapId="7" xpath="/Pisemnost/DPPDP8/VetaF/@kc_dpp_b_6odsk" xmlDataType="decimal"/>
    </xmlCellPr>
  </singleXmlCell>
  <singleXmlCell id="196" r="B75" connectionId="0">
    <xmlCellPr id="1" uniqueName="kc_dpp_b6">
      <xmlPr mapId="7" xpath="/Pisemnost/DPPDP8/VetaF/@kc_dpp_b6" xmlDataType="decimal"/>
    </xmlCellPr>
  </singleXmlCell>
  <singleXmlCell id="197" r="D75" connectionId="0">
    <xmlCellPr id="1" uniqueName="kc_dpp_b_ohm_30_6">
      <xmlPr mapId="7" xpath="/Pisemnost/DPPDP8/VetaF/@kc_dpp_b_ohm_30_6" xmlDataType="decimal"/>
    </xmlCellPr>
  </singleXmlCell>
  <singleXmlCell id="198" r="E75" connectionId="0">
    <xmlCellPr id="1" uniqueName="kc_dpp_b_onm">
      <xmlPr mapId="7" xpath="/Pisemnost/DPPDP8/VetaF/@kc_dpp_b_onm" xmlDataType="decimal"/>
    </xmlCellPr>
  </singleXmlCell>
  <singleXmlCell id="199" r="F75" connectionId="0">
    <xmlCellPr id="1" uniqueName="kc_dppb1">
      <xmlPr mapId="7" xpath="/Pisemnost/DPPDP8/VetaF/@kc_dppb1" xmlDataType="decimal"/>
    </xmlCellPr>
  </singleXmlCell>
  <singleXmlCell id="200" r="G75" connectionId="0">
    <xmlCellPr id="1" uniqueName="kc_dppb2">
      <xmlPr mapId="7" xpath="/Pisemnost/DPPDP8/VetaF/@kc_dppb2" xmlDataType="decimal"/>
    </xmlCellPr>
  </singleXmlCell>
  <singleXmlCell id="201" r="I75" connectionId="0">
    <xmlCellPr id="1" uniqueName="kc_dppb4">
      <xmlPr mapId="7" xpath="/Pisemnost/DPPDP8/VetaF/@kc_dppb4" xmlDataType="decimal"/>
    </xmlCellPr>
  </singleXmlCell>
  <singleXmlCell id="202" r="K75" connectionId="0">
    <xmlCellPr id="1" uniqueName="kc_dppb6_b8">
      <xmlPr mapId="7" xpath="/Pisemnost/DPPDP8/VetaF/@kc_dppb6_b8" xmlDataType="decimal"/>
    </xmlCellPr>
  </singleXmlCell>
  <singleXmlCell id="203" r="K2" connectionId="0">
    <xmlCellPr id="1" uniqueName="kc_dpp_c10">
      <xmlPr mapId="7" xpath="/Pisemnost/DPPDP8/VetaG/@kc_dpp_c10" xmlDataType="decimal"/>
    </xmlCellPr>
  </singleXmlCell>
  <singleXmlCell id="204" r="K3" connectionId="0">
    <xmlCellPr id="1" uniqueName="kc_dpp_c11">
      <xmlPr mapId="7" xpath="/Pisemnost/DPPDP8/VetaG/@kc_dpp_c11" xmlDataType="decimal"/>
    </xmlCellPr>
  </singleXmlCell>
  <singleXmlCell id="205" r="K4" connectionId="0">
    <xmlCellPr id="1" uniqueName="kc_dpp_c12">
      <xmlPr mapId="7" xpath="/Pisemnost/DPPDP8/VetaG/@kc_dpp_c12" xmlDataType="decimal"/>
    </xmlCellPr>
  </singleXmlCell>
  <singleXmlCell id="206" r="K5" connectionId="0">
    <xmlCellPr id="1" uniqueName="kc_dpp_c13">
      <xmlPr mapId="7" xpath="/Pisemnost/DPPDP8/VetaG/@kc_dpp_c13" xmlDataType="decimal"/>
    </xmlCellPr>
  </singleXmlCell>
  <singleXmlCell id="207" r="K6" connectionId="0">
    <xmlCellPr id="1" uniqueName="kc_dpp_c14">
      <xmlPr mapId="7" xpath="/Pisemnost/DPPDP8/VetaG/@kc_dpp_c14" xmlDataType="decimal"/>
    </xmlCellPr>
  </singleXmlCell>
  <singleXmlCell id="208" r="K7" connectionId="0">
    <xmlCellPr id="1" uniqueName="kc_dpp_c16">
      <xmlPr mapId="7" xpath="/Pisemnost/DPPDP8/VetaG/@kc_dpp_c16" xmlDataType="decimal"/>
    </xmlCellPr>
  </singleXmlCell>
  <singleXmlCell id="209" r="K8" connectionId="0">
    <xmlCellPr id="1" uniqueName="kc_dpp_c17">
      <xmlPr mapId="7" xpath="/Pisemnost/DPPDP8/VetaG/@kc_dpp_c17" xmlDataType="decimal"/>
    </xmlCellPr>
  </singleXmlCell>
  <singleXmlCell id="210" r="K9" connectionId="0">
    <xmlCellPr id="1" uniqueName="kc_dpp_c18">
      <xmlPr mapId="7" xpath="/Pisemnost/DPPDP8/VetaG/@kc_dpp_c18" xmlDataType="decimal"/>
    </xmlCellPr>
  </singleXmlCell>
  <singleXmlCell id="211" r="K10" connectionId="0">
    <xmlCellPr id="1" uniqueName="kc_dpp_c19">
      <xmlPr mapId="7" xpath="/Pisemnost/DPPDP8/VetaG/@kc_dpp_c19" xmlDataType="decimal"/>
    </xmlCellPr>
  </singleXmlCell>
  <singleXmlCell id="212" r="K11" connectionId="0">
    <xmlCellPr id="1" uniqueName="kc_dpp_c20">
      <xmlPr mapId="7" xpath="/Pisemnost/DPPDP8/VetaG/@kc_dpp_c20" xmlDataType="decimal"/>
    </xmlCellPr>
  </singleXmlCell>
  <singleXmlCell id="213" r="K12" connectionId="0">
    <xmlCellPr id="1" uniqueName="kc_dpp_c21">
      <xmlPr mapId="7" xpath="/Pisemnost/DPPDP8/VetaG/@kc_dpp_c21" xmlDataType="decimal"/>
    </xmlCellPr>
  </singleXmlCell>
  <singleXmlCell id="214" r="K13" connectionId="0">
    <xmlCellPr id="1" uniqueName="kc_dpp_c22">
      <xmlPr mapId="7" xpath="/Pisemnost/DPPDP8/VetaG/@kc_dpp_c22" xmlDataType="decimal"/>
    </xmlCellPr>
  </singleXmlCell>
  <singleXmlCell id="215" r="K14" connectionId="0">
    <xmlCellPr id="1" uniqueName="kc_dpp_c3">
      <xmlPr mapId="7" xpath="/Pisemnost/DPPDP8/VetaG/@kc_dpp_c3" xmlDataType="decimal"/>
    </xmlCellPr>
  </singleXmlCell>
  <singleXmlCell id="216" r="K15" connectionId="0">
    <xmlCellPr id="1" uniqueName="kc_dpp_c4">
      <xmlPr mapId="7" xpath="/Pisemnost/DPPDP8/VetaG/@kc_dpp_c4" xmlDataType="decimal"/>
    </xmlCellPr>
  </singleXmlCell>
  <singleXmlCell id="217" r="K16" connectionId="0">
    <xmlCellPr id="1" uniqueName="kc_dpp_c5">
      <xmlPr mapId="7" xpath="/Pisemnost/DPPDP8/VetaG/@kc_dpp_c5" xmlDataType="decimal"/>
    </xmlCellPr>
  </singleXmlCell>
  <singleXmlCell id="218" r="K17" connectionId="0">
    <xmlCellPr id="1" uniqueName="kc_dpp_c6">
      <xmlPr mapId="7" xpath="/Pisemnost/DPPDP8/VetaG/@kc_dpp_c6" xmlDataType="decimal"/>
    </xmlCellPr>
  </singleXmlCell>
  <singleXmlCell id="219" r="K18" connectionId="0">
    <xmlCellPr id="1" uniqueName="kc_dpp_c7">
      <xmlPr mapId="7" xpath="/Pisemnost/DPPDP8/VetaG/@kc_dpp_c7" xmlDataType="decimal"/>
    </xmlCellPr>
  </singleXmlCell>
  <singleXmlCell id="220" r="K19" connectionId="0">
    <xmlCellPr id="1" uniqueName="kc_dpp_c8">
      <xmlPr mapId="7" xpath="/Pisemnost/DPPDP8/VetaG/@kc_dpp_c8" xmlDataType="decimal"/>
    </xmlCellPr>
  </singleXmlCell>
  <singleXmlCell id="221" r="K20" connectionId="0">
    <xmlCellPr id="1" uniqueName="kc_dpp_c9">
      <xmlPr mapId="7" xpath="/Pisemnost/DPPDP8/VetaG/@kc_dpp_c9" xmlDataType="decimal"/>
    </xmlCellPr>
  </singleXmlCell>
  <singleXmlCell id="222" r="K21" connectionId="0">
    <xmlCellPr id="1" uniqueName="kc_dpp_c_5a1">
      <xmlPr mapId="7" xpath="/Pisemnost/DPPDP8/VetaG/@kc_dpp_c_5a1" xmlDataType="decimal"/>
    </xmlCellPr>
  </singleXmlCell>
  <singleXmlCell id="223" r="K22" connectionId="0">
    <xmlCellPr id="1" uniqueName="kc_dpp_c_5a2">
      <xmlPr mapId="7" xpath="/Pisemnost/DPPDP8/VetaG/@kc_dpp_c_5a2" xmlDataType="decimal"/>
    </xmlCellPr>
  </singleXmlCell>
  <singleXmlCell id="224" r="K23" connectionId="0">
    <xmlCellPr id="1" uniqueName="kc_dpp_c_5a3">
      <xmlPr mapId="7" xpath="/Pisemnost/DPPDP8/VetaG/@kc_dpp_c_5a3" xmlDataType="decimal"/>
    </xmlCellPr>
  </singleXmlCell>
  <singleXmlCell id="225" r="K24" connectionId="0">
    <xmlCellPr id="1" uniqueName="kc_dpp_c_5a4">
      <xmlPr mapId="7" xpath="/Pisemnost/DPPDP8/VetaG/@kc_dpp_c_5a4" xmlDataType="decimal"/>
    </xmlCellPr>
  </singleXmlCell>
  <singleXmlCell id="226" r="K25" connectionId="0">
    <xmlCellPr id="1" uniqueName="kc_op8b">
      <xmlPr mapId="7" xpath="/Pisemnost/DPPDP8/VetaG/@kc_op8b" xmlDataType="decimal"/>
    </xmlCellPr>
  </singleXmlCell>
  <singleXmlCell id="227" r="K26" connectionId="0">
    <xmlCellPr id="1" uniqueName="kc_op8c">
      <xmlPr mapId="7" xpath="/Pisemnost/DPPDP8/VetaG/@kc_op8c" xmlDataType="decimal"/>
    </xmlCellPr>
  </singleXmlCell>
  <singleXmlCell id="228" r="K27" connectionId="0">
    <xmlCellPr id="1" uniqueName="kc_sop8b">
      <xmlPr mapId="7" xpath="/Pisemnost/DPPDP8/VetaG/@kc_sop8b" xmlDataType="decimal"/>
    </xmlCellPr>
  </singleXmlCell>
  <singleXmlCell id="229" r="K28" connectionId="0">
    <xmlCellPr id="1" uniqueName="kc_sop8c">
      <xmlPr mapId="7" xpath="/Pisemnost/DPPDP8/VetaG/@kc_sop8c" xmlDataType="decimal"/>
    </xmlCellPr>
  </singleXmlCell>
  <singleXmlCell id="230" r="K29" connectionId="0">
    <xmlCellPr id="1" uniqueName="kc_dpp_c31">
      <xmlPr mapId="7" xpath="/Pisemnost/DPPDP8/VetaG/@kc_dpp_c31" xmlDataType="decimal"/>
    </xmlCellPr>
  </singleXmlCell>
  <singleXmlCell id="231" r="K30" connectionId="0">
    <xmlCellPr id="1" uniqueName="kc_dpp_c30">
      <xmlPr mapId="7" xpath="/Pisemnost/DPPDP8/VetaG/@kc_dpp_c30" xmlDataType="decimal"/>
    </xmlCellPr>
  </singleXmlCell>
  <singleXmlCell id="232" r="B93" connectionId="0">
    <xmlCellPr id="1" uniqueName="kc_dppc65_d85">
      <xmlPr mapId="7" xpath="/Pisemnost/DPPDP8/VetaI/@kc_dppc65_d85" xmlDataType="decimal"/>
    </xmlCellPr>
  </singleXmlCell>
  <singleXmlCell id="233" r="B94" connectionId="0">
    <xmlCellPr id="1" uniqueName="pr1e_sl_4_celk">
      <xmlPr mapId="7" xpath="/Pisemnost/DPPDP8/VetaI/@pr1e_sl_4_celk" xmlDataType="decimal"/>
    </xmlCellPr>
  </singleXmlCell>
  <singleXmlCell id="235" r="N21" connectionId="0">
    <xmlCellPr id="1" uniqueName="pr1f_sl_4_r3">
      <xmlPr mapId="7" xpath="/Pisemnost/DPPDP8/VetaJ/@pr1f_sl_4_r3" xmlDataType="decimal"/>
    </xmlCellPr>
  </singleXmlCell>
  <singleXmlCell id="236" r="N32" connectionId="0">
    <xmlCellPr id="1" uniqueName="pr1fc_sl_1_r2_od">
      <xmlPr mapId="7" xpath="/Pisemnost/DPPDP8/VetaJ/@pr1fc_sl_1_r2_od" xmlDataType="string"/>
    </xmlCellPr>
  </singleXmlCell>
  <singleXmlCell id="237" r="N5" connectionId="0">
    <xmlCellPr id="1" uniqueName="pr1f_sl_1_r2_do">
      <xmlPr mapId="7" xpath="/Pisemnost/DPPDP8/VetaJ/@pr1f_sl_1_r2_do" xmlDataType="string"/>
    </xmlCellPr>
  </singleXmlCell>
  <singleXmlCell id="238" r="N7" connectionId="0">
    <xmlCellPr id="1" uniqueName="pr1f_sl_1_r3_do">
      <xmlPr mapId="7" xpath="/Pisemnost/DPPDP8/VetaJ/@pr1f_sl_1_r3_do" xmlDataType="string"/>
    </xmlCellPr>
  </singleXmlCell>
  <singleXmlCell id="239" r="N51" connectionId="0">
    <xmlCellPr id="1" uniqueName="pr1fc_sl_5_r2">
      <xmlPr mapId="7" xpath="/Pisemnost/DPPDP8/VetaJ/@pr1fc_sl_5_r2" xmlDataType="decimal"/>
    </xmlCellPr>
  </singleXmlCell>
  <singleXmlCell id="240" r="N30" connectionId="0">
    <xmlCellPr id="1" uniqueName="pr1fc_sl_1_r1_od">
      <xmlPr mapId="7" xpath="/Pisemnost/DPPDP8/VetaJ/@pr1fc_sl_1_r1_od" xmlDataType="string"/>
    </xmlCellPr>
  </singleXmlCell>
  <singleXmlCell id="241" r="N49" connectionId="0">
    <xmlCellPr id="1" uniqueName="pr1fc_sl_4_r5">
      <xmlPr mapId="7" xpath="/Pisemnost/DPPDP8/VetaJ/@pr1fc_sl_4_r5" xmlDataType="decimal"/>
    </xmlCellPr>
  </singleXmlCell>
  <singleXmlCell id="242" r="N37" connectionId="0">
    <xmlCellPr id="1" uniqueName="pr1fc_sl_2_r1">
      <xmlPr mapId="7" xpath="/Pisemnost/DPPDP8/VetaJ/@pr1fc_sl_2_r1" xmlDataType="decimal"/>
    </xmlCellPr>
  </singleXmlCell>
  <singleXmlCell id="243" r="N19" connectionId="0">
    <xmlCellPr id="1" uniqueName="pr1f_sl_4_r1">
      <xmlPr mapId="7" xpath="/Pisemnost/DPPDP8/VetaJ/@pr1f_sl_4_r1" xmlDataType="decimal"/>
    </xmlCellPr>
  </singleXmlCell>
  <singleXmlCell id="244" r="N33" connectionId="0">
    <xmlCellPr id="1" uniqueName="pr1fc_sl_1_r3_do">
      <xmlPr mapId="7" xpath="/Pisemnost/DPPDP8/VetaJ/@pr1fc_sl_1_r3_do" xmlDataType="string"/>
    </xmlCellPr>
  </singleXmlCell>
  <singleXmlCell id="245" r="N35" connectionId="0">
    <xmlCellPr id="1" uniqueName="pr1fc_sl_1_r4_do">
      <xmlPr mapId="7" xpath="/Pisemnost/DPPDP8/VetaJ/@pr1fc_sl_1_r4_do" xmlDataType="string"/>
    </xmlCellPr>
  </singleXmlCell>
  <singleXmlCell id="246" r="N34" connectionId="0">
    <xmlCellPr id="1" uniqueName="pr1fc_sl_1_r3_od">
      <xmlPr mapId="7" xpath="/Pisemnost/DPPDP8/VetaJ/@pr1fc_sl_1_r3_od" xmlDataType="string"/>
    </xmlCellPr>
  </singleXmlCell>
  <singleXmlCell id="247" r="N9" connectionId="0">
    <xmlCellPr id="1" uniqueName="pr1f_sl_1_r4_do">
      <xmlPr mapId="7" xpath="/Pisemnost/DPPDP8/VetaJ/@pr1f_sl_1_r4_do" xmlDataType="string"/>
    </xmlCellPr>
  </singleXmlCell>
  <singleXmlCell id="248" r="N44" connectionId="0">
    <xmlCellPr id="1" uniqueName="pr1fc_sl_3_r4">
      <xmlPr mapId="7" xpath="/Pisemnost/DPPDP8/VetaJ/@pr1fc_sl_3_r4" xmlDataType="decimal"/>
    </xmlCellPr>
  </singleXmlCell>
  <singleXmlCell id="249" r="N54" connectionId="0">
    <xmlCellPr id="1" uniqueName="pr1fc_sl_5_r5">
      <xmlPr mapId="7" xpath="/Pisemnost/DPPDP8/VetaJ/@pr1fc_sl_5_r5" xmlDataType="decimal"/>
    </xmlCellPr>
  </singleXmlCell>
  <singleXmlCell id="250" r="N52" connectionId="0">
    <xmlCellPr id="1" uniqueName="pr1fc_sl_5_r3">
      <xmlPr mapId="7" xpath="/Pisemnost/DPPDP8/VetaJ/@pr1fc_sl_5_r3" xmlDataType="decimal"/>
    </xmlCellPr>
  </singleXmlCell>
  <singleXmlCell id="251" r="N25" connectionId="0">
    <xmlCellPr id="1" uniqueName="pr1f_sl_5_r2">
      <xmlPr mapId="7" xpath="/Pisemnost/DPPDP8/VetaJ/@pr1f_sl_5_r2" xmlDataType="decimal"/>
    </xmlCellPr>
  </singleXmlCell>
  <singleXmlCell id="253" r="N14" connectionId="0">
    <xmlCellPr id="1" uniqueName="pr1f_sl_2_r4">
      <xmlPr mapId="7" xpath="/Pisemnost/DPPDP8/VetaJ/@pr1f_sl_2_r4" xmlDataType="decimal"/>
    </xmlCellPr>
  </singleXmlCell>
  <singleXmlCell id="254" r="N27" connectionId="0">
    <xmlCellPr id="1" uniqueName="pr1f_sl_5_r4">
      <xmlPr mapId="7" xpath="/Pisemnost/DPPDP8/VetaJ/@pr1f_sl_5_r4" xmlDataType="decimal"/>
    </xmlCellPr>
  </singleXmlCell>
  <singleXmlCell id="255" r="N40" connectionId="0">
    <xmlCellPr id="1" uniqueName="pr1fc_sl_2_r4">
      <xmlPr mapId="7" xpath="/Pisemnost/DPPDP8/VetaJ/@pr1fc_sl_2_r4" xmlDataType="decimal"/>
    </xmlCellPr>
  </singleXmlCell>
  <singleXmlCell id="256" r="N38" connectionId="0">
    <xmlCellPr id="1" uniqueName="pr1fc_sl_2_r2">
      <xmlPr mapId="7" xpath="/Pisemnost/DPPDP8/VetaJ/@pr1fc_sl_2_r2" xmlDataType="decimal"/>
    </xmlCellPr>
  </singleXmlCell>
  <singleXmlCell id="257" r="N16" connectionId="0">
    <xmlCellPr id="1" uniqueName="pr1f_sl_3_r2">
      <xmlPr mapId="7" xpath="/Pisemnost/DPPDP8/VetaJ/@pr1f_sl_3_r2" xmlDataType="decimal"/>
    </xmlCellPr>
  </singleXmlCell>
  <singleXmlCell id="258" r="N22" connectionId="0">
    <xmlCellPr id="1" uniqueName="pr1f_sl_4_r4">
      <xmlPr mapId="7" xpath="/Pisemnost/DPPDP8/VetaJ/@pr1f_sl_4_r4" xmlDataType="decimal"/>
    </xmlCellPr>
  </singleXmlCell>
  <singleXmlCell id="259" r="N15" connectionId="0">
    <xmlCellPr id="1" uniqueName="pr1f_sl_3_r1">
      <xmlPr mapId="7" xpath="/Pisemnost/DPPDP8/VetaJ/@pr1f_sl_3_r1" xmlDataType="decimal"/>
    </xmlCellPr>
  </singleXmlCell>
  <singleXmlCell id="260" r="N17" connectionId="0">
    <xmlCellPr id="1" uniqueName="pr1f_sl_3_r3">
      <xmlPr mapId="7" xpath="/Pisemnost/DPPDP8/VetaJ/@pr1f_sl_3_r3" xmlDataType="decimal"/>
    </xmlCellPr>
  </singleXmlCell>
  <singleXmlCell id="261" r="N12" connectionId="0">
    <xmlCellPr id="1" uniqueName="pr1f_sl_2_r2">
      <xmlPr mapId="7" xpath="/Pisemnost/DPPDP8/VetaJ/@pr1f_sl_2_r2" xmlDataType="decimal"/>
    </xmlCellPr>
  </singleXmlCell>
  <singleXmlCell id="262" r="N4" connectionId="0">
    <xmlCellPr id="1" uniqueName="pr1f_sl_1_r1_od">
      <xmlPr mapId="7" xpath="/Pisemnost/DPPDP8/VetaJ/@pr1f_sl_1_r1_od" xmlDataType="string"/>
    </xmlCellPr>
  </singleXmlCell>
  <singleXmlCell id="263" r="N47" connectionId="0">
    <xmlCellPr id="1" uniqueName="pr1fc_sl_4_r3">
      <xmlPr mapId="7" xpath="/Pisemnost/DPPDP8/VetaJ/@pr1fc_sl_4_r3" xmlDataType="decimal"/>
    </xmlCellPr>
  </singleXmlCell>
  <singleXmlCell id="264" r="N53" connectionId="0">
    <xmlCellPr id="1" uniqueName="pr1fc_sl_5_r4">
      <xmlPr mapId="7" xpath="/Pisemnost/DPPDP8/VetaJ/@pr1fc_sl_5_r4" xmlDataType="decimal"/>
    </xmlCellPr>
  </singleXmlCell>
  <singleXmlCell id="265" r="N41" connectionId="0">
    <xmlCellPr id="1" uniqueName="pr1fc_sl_3_r1">
      <xmlPr mapId="7" xpath="/Pisemnost/DPPDP8/VetaJ/@pr1fc_sl_3_r1" xmlDataType="decimal"/>
    </xmlCellPr>
  </singleXmlCell>
  <singleXmlCell id="266" r="N6" connectionId="0">
    <xmlCellPr id="1" uniqueName="pr1f_sl_1_r2_od">
      <xmlPr mapId="7" xpath="/Pisemnost/DPPDP8/VetaJ/@pr1f_sl_1_r2_od" xmlDataType="string"/>
    </xmlCellPr>
  </singleXmlCell>
  <singleXmlCell id="267" r="N13" connectionId="0">
    <xmlCellPr id="1" uniqueName="pr1f_sl_2_r3">
      <xmlPr mapId="7" xpath="/Pisemnost/DPPDP8/VetaJ/@pr1f_sl_2_r3" xmlDataType="decimal"/>
    </xmlCellPr>
  </singleXmlCell>
  <singleXmlCell id="268" r="N11" connectionId="0">
    <xmlCellPr id="1" uniqueName="pr1f_sl_2_r1">
      <xmlPr mapId="7" xpath="/Pisemnost/DPPDP8/VetaJ/@pr1f_sl_2_r1" xmlDataType="decimal"/>
    </xmlCellPr>
  </singleXmlCell>
  <singleXmlCell id="269" r="N18" connectionId="0">
    <xmlCellPr id="1" uniqueName="pr1f_sl_3_r4">
      <xmlPr mapId="7" xpath="/Pisemnost/DPPDP8/VetaJ/@pr1f_sl_3_r4" xmlDataType="decimal"/>
    </xmlCellPr>
  </singleXmlCell>
  <singleXmlCell id="270" r="N29" connectionId="0">
    <xmlCellPr id="1" uniqueName="pr1fc_sl_1_r1_do">
      <xmlPr mapId="7" xpath="/Pisemnost/DPPDP8/VetaJ/@pr1fc_sl_1_r1_do" xmlDataType="string"/>
    </xmlCellPr>
  </singleXmlCell>
  <singleXmlCell id="271" r="N42" connectionId="0">
    <xmlCellPr id="1" uniqueName="pr1fc_sl_3_r2">
      <xmlPr mapId="7" xpath="/Pisemnost/DPPDP8/VetaJ/@pr1fc_sl_3_r2" xmlDataType="decimal"/>
    </xmlCellPr>
  </singleXmlCell>
  <singleXmlCell id="272" r="N28" connectionId="0">
    <xmlCellPr id="1" uniqueName="pr1f_sl_5_r5">
      <xmlPr mapId="7" xpath="/Pisemnost/DPPDP8/VetaJ/@pr1f_sl_5_r5" xmlDataType="decimal"/>
    </xmlCellPr>
  </singleXmlCell>
  <singleXmlCell id="273" r="N10" connectionId="0">
    <xmlCellPr id="1" uniqueName="pr1f_sl_1_r4_od">
      <xmlPr mapId="7" xpath="/Pisemnost/DPPDP8/VetaJ/@pr1f_sl_1_r4_od" xmlDataType="string"/>
    </xmlCellPr>
  </singleXmlCell>
  <singleXmlCell id="274" r="N31" connectionId="0">
    <xmlCellPr id="1" uniqueName="pr1fc_sl_1_r2_do">
      <xmlPr mapId="7" xpath="/Pisemnost/DPPDP8/VetaJ/@pr1fc_sl_1_r2_do" xmlDataType="string"/>
    </xmlCellPr>
  </singleXmlCell>
  <singleXmlCell id="275" r="N43" connectionId="0">
    <xmlCellPr id="1" uniqueName="pr1fc_sl_3_r3">
      <xmlPr mapId="7" xpath="/Pisemnost/DPPDP8/VetaJ/@pr1fc_sl_3_r3" xmlDataType="decimal"/>
    </xmlCellPr>
  </singleXmlCell>
  <singleXmlCell id="276" r="N24" connectionId="0">
    <xmlCellPr id="1" uniqueName="pr1f_sl_5_r1">
      <xmlPr mapId="7" xpath="/Pisemnost/DPPDP8/VetaJ/@pr1f_sl_5_r1" xmlDataType="decimal"/>
    </xmlCellPr>
  </singleXmlCell>
  <singleXmlCell id="277" r="N23" connectionId="0">
    <xmlCellPr id="1" uniqueName="pr1f_sl_4_r5">
      <xmlPr mapId="7" xpath="/Pisemnost/DPPDP8/VetaJ/@pr1f_sl_4_r5" xmlDataType="decimal"/>
    </xmlCellPr>
  </singleXmlCell>
  <singleXmlCell id="278" r="N39" connectionId="0">
    <xmlCellPr id="1" uniqueName="pr1fc_sl_2_r3">
      <xmlPr mapId="7" xpath="/Pisemnost/DPPDP8/VetaJ/@pr1fc_sl_2_r3" xmlDataType="decimal"/>
    </xmlCellPr>
  </singleXmlCell>
  <singleXmlCell id="279" r="N26" connectionId="0">
    <xmlCellPr id="1" uniqueName="pr1f_sl_5_r3">
      <xmlPr mapId="7" xpath="/Pisemnost/DPPDP8/VetaJ/@pr1f_sl_5_r3" xmlDataType="decimal"/>
    </xmlCellPr>
  </singleXmlCell>
  <singleXmlCell id="280" r="N36" connectionId="0">
    <xmlCellPr id="1" uniqueName="pr1fc_sl_1_r4_od">
      <xmlPr mapId="7" xpath="/Pisemnost/DPPDP8/VetaJ/@pr1fc_sl_1_r4_od" xmlDataType="string"/>
    </xmlCellPr>
  </singleXmlCell>
  <singleXmlCell id="281" r="N8" connectionId="0">
    <xmlCellPr id="1" uniqueName="pr1f_sl_1_r3_od">
      <xmlPr mapId="7" xpath="/Pisemnost/DPPDP8/VetaJ/@pr1f_sl_1_r3_od" xmlDataType="string"/>
    </xmlCellPr>
  </singleXmlCell>
  <singleXmlCell id="282" r="N45" connectionId="0">
    <xmlCellPr id="1" uniqueName="pr1fc_sl_4_r1">
      <xmlPr mapId="7" xpath="/Pisemnost/DPPDP8/VetaJ/@pr1fc_sl_4_r1" xmlDataType="decimal"/>
    </xmlCellPr>
  </singleXmlCell>
  <singleXmlCell id="283" r="N50" connectionId="0">
    <xmlCellPr id="1" uniqueName="pr1fc_sl_5_r1">
      <xmlPr mapId="7" xpath="/Pisemnost/DPPDP8/VetaJ/@pr1fc_sl_5_r1" xmlDataType="decimal"/>
    </xmlCellPr>
  </singleXmlCell>
  <singleXmlCell id="284" r="N48" connectionId="0">
    <xmlCellPr id="1" uniqueName="pr1fc_sl_4_r4">
      <xmlPr mapId="7" xpath="/Pisemnost/DPPDP8/VetaJ/@pr1fc_sl_4_r4" xmlDataType="decimal"/>
    </xmlCellPr>
  </singleXmlCell>
  <singleXmlCell id="285" r="N20" connectionId="0">
    <xmlCellPr id="1" uniqueName="pr1f_sl_4_r2">
      <xmlPr mapId="7" xpath="/Pisemnost/DPPDP8/VetaJ/@pr1f_sl_4_r2" xmlDataType="decimal"/>
    </xmlCellPr>
  </singleXmlCell>
  <singleXmlCell id="286" r="N46" connectionId="0">
    <xmlCellPr id="1" uniqueName="pr1fc_sl_4_r2">
      <xmlPr mapId="7" xpath="/Pisemnost/DPPDP8/VetaJ/@pr1fc_sl_4_r2" xmlDataType="decimal"/>
    </xmlCellPr>
  </singleXmlCell>
  <singleXmlCell id="287" r="N3" connectionId="0">
    <xmlCellPr id="1" uniqueName="pr1f_sl_1_r1_do">
      <xmlPr mapId="7" xpath="/Pisemnost/DPPDP8/VetaJ/@pr1f_sl_1_r1_do" xmlDataType="string"/>
    </xmlCellPr>
  </singleXmlCell>
  <singleXmlCell id="288" r="B100" connectionId="0">
    <xmlCellPr id="1" uniqueName="pr1g_2">
      <xmlPr mapId="7" xpath="/Pisemnost/DPPDP8/VetaL/@pr1g_2" xmlDataType="decimal"/>
    </xmlCellPr>
  </singleXmlCell>
  <singleXmlCell id="289" r="B99" connectionId="0">
    <xmlCellPr id="1" uniqueName="pr1g_1">
      <xmlPr mapId="7" xpath="/Pisemnost/DPPDP8/VetaL/@pr1g_1" xmlDataType="decimal"/>
    </xmlCellPr>
  </singleXmlCell>
  <singleXmlCell id="290" r="B105" connectionId="0">
    <xmlCellPr id="1" uniqueName="kc_dpp_f1">
      <xmlPr mapId="7" xpath="/Pisemnost/DPPDP8/VetaM/@kc_dpp_f1" xmlDataType="decimal"/>
    </xmlCellPr>
  </singleXmlCell>
  <singleXmlCell id="291" r="B106" connectionId="0">
    <xmlCellPr id="1" uniqueName="kc_dpp_f2">
      <xmlPr mapId="7" xpath="/Pisemnost/DPPDP8/VetaM/@kc_dpp_f2" xmlDataType="decimal"/>
    </xmlCellPr>
  </singleXmlCell>
  <singleXmlCell id="292" r="B107" connectionId="0">
    <xmlCellPr id="1" uniqueName="kc_dpp_f4">
      <xmlPr mapId="7" xpath="/Pisemnost/DPPDP8/VetaM/@kc_dpp_f4" xmlDataType="decimal"/>
    </xmlCellPr>
  </singleXmlCell>
  <singleXmlCell id="293" r="B108" connectionId="0">
    <xmlCellPr id="1" uniqueName="kc_dpp_h1_35ab">
      <xmlPr mapId="7" xpath="/Pisemnost/DPPDP8/VetaM/@kc_dpp_h1_35ab" xmlDataType="decimal"/>
    </xmlCellPr>
  </singleXmlCell>
  <singleXmlCell id="294" r="B113" connectionId="0">
    <xmlCellPr id="1" uniqueName="kc_dppd17_g17">
      <xmlPr mapId="7" xpath="/Pisemnost/DPPDP8/VetaN/@kc_dppd17_g17" xmlDataType="decimal"/>
    </xmlCellPr>
  </singleXmlCell>
  <singleXmlCell id="295" r="B114" connectionId="0">
    <xmlCellPr id="1" uniqueName="poc_zvl_pr_i">
      <xmlPr mapId="7" xpath="/Pisemnost/DPPDP8/VetaN/@poc_zvl_pr_i" xmlDataType="decimal"/>
    </xmlCellPr>
  </singleXmlCell>
  <singleXmlCell id="296" r="B115" connectionId="0">
    <xmlCellPr id="1" uniqueName="pr1i_1">
      <xmlPr mapId="7" xpath="/Pisemnost/DPPDP8/VetaN/@pr1i_1" xmlDataType="decimal"/>
    </xmlCellPr>
  </singleXmlCell>
  <singleXmlCell id="297" r="B116" connectionId="0">
    <xmlCellPr id="1" uniqueName="pr1i_2">
      <xmlPr mapId="7" xpath="/Pisemnost/DPPDP8/VetaN/@pr1i_2" xmlDataType="decimal"/>
    </xmlCellPr>
  </singleXmlCell>
  <singleXmlCell id="298" r="B117" connectionId="0">
    <xmlCellPr id="1" uniqueName="pr1i_3">
      <xmlPr mapId="7" xpath="/Pisemnost/DPPDP8/VetaN/@pr1i_3" xmlDataType="decimal"/>
    </xmlCellPr>
  </singleXmlCell>
  <singleXmlCell id="299" r="B118" connectionId="0">
    <xmlCellPr id="1" uniqueName="pr1i_4">
      <xmlPr mapId="7" xpath="/Pisemnost/DPPDP8/VetaN/@pr1i_4" xmlDataType="decimal"/>
    </xmlCellPr>
  </singleXmlCell>
  <singleXmlCell id="300" r="B129" connectionId="0">
    <xmlCellPr id="1" uniqueName="kc_dpp_i1">
      <xmlPr mapId="7" xpath="/Pisemnost/DPPDP8/VetaS/@kc_dpp_i1" xmlDataType="decimal"/>
    </xmlCellPr>
  </singleXmlCell>
  <singleXmlCell id="301" r="B130" connectionId="0">
    <xmlCellPr id="1" uniqueName="poc_zam">
      <xmlPr mapId="7" xpath="/Pisemnost/DPPDP8/VetaS/@poc_zam" xmlDataType="decimal"/>
    </xmlCellPr>
  </singleXmlCell>
</singleXmlCell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comments" Target="../comments18.xml" /><Relationship Id="rId2" Type="http://schemas.openxmlformats.org/officeDocument/2006/relationships/vmlDrawing" Target="../drawings/vmlDrawing5.vml" /><Relationship Id="rId3"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19.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 Type="http://schemas.openxmlformats.org/officeDocument/2006/relationships/printerSettings" Target="../printerSettings/printerSettings20.bin"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http://business.center.cz/business/sablony/s1-priznani-k-dani-z-prijmu-pravnickych-osob.aspx" TargetMode="External" /><Relationship Id="rId2" Type="http://schemas.openxmlformats.org/officeDocument/2006/relationships/comments" Target="../comments6.xml" /><Relationship Id="rId3" Type="http://schemas.openxmlformats.org/officeDocument/2006/relationships/drawing" Target="../drawings/drawing2.xml" /><Relationship Id="rId4" Type="http://schemas.openxmlformats.org/officeDocument/2006/relationships/vmlDrawing" Target="../drawings/vmlDrawing3.vml" /><Relationship Id="rId5"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zoomScale="90" zoomScaleNormal="90" workbookViewId="0" topLeftCell="M1">
      <selection pane="topLeft" activeCell="M3" sqref="M3"/>
    </sheetView>
  </sheetViews>
  <sheetFormatPr defaultRowHeight="12.75"/>
  <cols>
    <col min="2" max="2" width="26.142857142857142" customWidth="1"/>
    <col min="5" max="5" width="18.714285714285715" customWidth="1"/>
    <col min="8" max="8" width="27.571428571428573" customWidth="1"/>
    <col min="10" max="10" width="44.857142857142854" customWidth="1"/>
    <col min="14" max="14" width="57.57142857142857" customWidth="1"/>
    <col min="15" max="15" width="11.285714285714286" customWidth="1"/>
    <col min="16" max="16" width="8.285714285714286" customWidth="1"/>
    <col min="17" max="17" width="70" customWidth="1"/>
    <col min="21" max="21" width="16" customWidth="1"/>
    <col min="22" max="22" width="14.714285714285714" customWidth="1"/>
  </cols>
  <sheetData>
    <row r="1" spans="1:15" ht="12.75" customHeight="1" thickBot="1">
      <c r="A1" s="280"/>
      <c r="B1" s="280"/>
      <c r="C1" s="280"/>
      <c r="D1" s="281"/>
      <c r="E1" s="280"/>
      <c r="F1" s="280"/>
      <c r="G1" s="280"/>
      <c r="H1" s="280"/>
      <c r="I1" s="280"/>
      <c r="O1" s="191"/>
    </row>
    <row r="2" spans="1:22" ht="12.75" customHeight="1" thickBot="1">
      <c r="A2" s="280"/>
      <c r="B2" s="282" t="s">
        <v>376</v>
      </c>
      <c r="C2" s="283"/>
      <c r="D2" s="332"/>
      <c r="E2" s="333" t="s">
        <v>377</v>
      </c>
      <c r="F2" s="334"/>
      <c r="G2" s="333">
        <f>COUNTIF(H3:H210,"?*")</f>
        <v>202.0</v>
      </c>
      <c r="H2" s="335"/>
      <c r="I2" s="280"/>
      <c r="J2" s="323" t="s">
        <v>845</v>
      </c>
      <c r="M2" s="339" t="s">
        <v>965</v>
      </c>
      <c r="N2" s="322" t="s">
        <v>1535</v>
      </c>
      <c r="O2" s="321" t="s">
        <v>1534</v>
      </c>
      <c r="P2" s="340"/>
      <c r="Q2" s="323"/>
      <c r="U2" t="s">
        <v>3634</v>
      </c>
      <c r="V2" t="s">
        <v>3635</v>
      </c>
    </row>
    <row r="3" spans="1:22" ht="12.75" customHeight="1">
      <c r="A3" s="280"/>
      <c r="B3" s="325" t="s">
        <v>378</v>
      </c>
      <c r="C3" s="326">
        <v>451.0</v>
      </c>
      <c r="D3" s="327">
        <f>IF(ISNUMBER(SEARCH(ZAKL_DATA!$B$14,E3)),MAX($D$2:D2)+1,0)</f>
        <v>1.0</v>
      </c>
      <c r="E3" s="328" t="s">
        <v>379</v>
      </c>
      <c r="F3" s="329">
        <v>2001.0</v>
      </c>
      <c r="G3" s="330"/>
      <c r="H3" s="331" t="str">
        <f>IFERROR(VLOOKUP(ROWS($H$3:H3),$D$3:$E$204,2,0),"")</f>
        <v>PRAHA 1</v>
      </c>
      <c r="I3" s="280"/>
      <c r="J3" s="324" t="s">
        <v>594</v>
      </c>
      <c r="K3" s="308" t="s">
        <v>357</v>
      </c>
      <c r="M3" s="336">
        <f>IF(ISNUMBER(SEARCH(ZAKL_DATA!$B$29,N3)),MAX($M$2:M2)+1,0)</f>
        <v>1.0</v>
      </c>
      <c r="N3" s="356" t="s">
        <v>1536</v>
      </c>
      <c r="O3" s="357" t="s">
        <v>2471</v>
      </c>
      <c r="Q3" s="320"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5956</v>
      </c>
      <c r="V3">
        <v>500011.0</v>
      </c>
    </row>
    <row r="4" spans="1:22" ht="12.75" customHeight="1">
      <c r="A4" s="280"/>
      <c r="B4" s="289" t="s">
        <v>380</v>
      </c>
      <c r="C4" s="290">
        <v>452.0</v>
      </c>
      <c r="D4" s="284">
        <f>IF(ISNUMBER(SEARCH(ZAKL_DATA!$B$14,E4)),MAX($D$2:D3)+1,0)</f>
        <v>2.0</v>
      </c>
      <c r="E4" s="285" t="s">
        <v>381</v>
      </c>
      <c r="F4" s="286">
        <v>2002.0</v>
      </c>
      <c r="G4" s="287"/>
      <c r="H4" s="288" t="str">
        <f>IFERROR(VLOOKUP(ROWS($H$3:H4),$D$3:$E$204,2,0),"")</f>
        <v>PRAHA 2</v>
      </c>
      <c r="I4" s="280"/>
      <c r="J4" s="298" t="s">
        <v>595</v>
      </c>
      <c r="K4" s="308" t="s">
        <v>905</v>
      </c>
      <c r="M4" s="336">
        <f>IF(ISNUMBER(SEARCH(ZAKL_DATA!$B$29,N4)),MAX($M$2:M3)+1,0)</f>
        <v>2.0</v>
      </c>
      <c r="N4" s="356" t="s">
        <v>1575</v>
      </c>
      <c r="O4" s="357" t="s">
        <v>2472</v>
      </c>
      <c r="Q4" s="320" t="str">
        <f>IFERROR(VLOOKUP(ROWS($Q$3:Q4),$M$3:$N$1699,2,0),"")</f>
        <v>Lesnictví a těžba dřeva</v>
      </c>
      <c r="S4" t="str">
        <f>IF(ISNUMBER(SEARCH(ZAKL_DATA!$B$18,FU!$U4)),U4,"")</f>
        <v>Adamov</v>
      </c>
      <c r="T4" t="str">
        <f t="array" ref="T4">IFERROR(INDEX($S$3:$S$6255,SMALL(IF(ISNUMBER(SEARCH("",$S$3:$S$6255)),ROW($S$1:$S$6253),""),ROW(S2))),"")</f>
        <v>Adamov</v>
      </c>
      <c r="U4" t="s">
        <v>4102</v>
      </c>
      <c r="V4">
        <v>500020.0</v>
      </c>
    </row>
    <row r="5" spans="1:22" ht="12.75" customHeight="1">
      <c r="A5" s="280"/>
      <c r="B5" s="289" t="s">
        <v>382</v>
      </c>
      <c r="C5" s="290">
        <v>453.0</v>
      </c>
      <c r="D5" s="284">
        <f>IF(ISNUMBER(SEARCH(ZAKL_DATA!$B$14,E5)),MAX($D$2:D4)+1,0)</f>
        <v>3.0</v>
      </c>
      <c r="E5" s="285" t="s">
        <v>383</v>
      </c>
      <c r="F5" s="286">
        <v>2003.0</v>
      </c>
      <c r="G5" s="287"/>
      <c r="H5" s="288" t="str">
        <f>IFERROR(VLOOKUP(ROWS($H$3:H5),$D$3:$E$204,2,0),"")</f>
        <v>PRAHA 3</v>
      </c>
      <c r="I5" s="280"/>
      <c r="J5" s="298" t="s">
        <v>596</v>
      </c>
      <c r="K5" s="308" t="s">
        <v>906</v>
      </c>
      <c r="M5" s="336">
        <f>IF(ISNUMBER(SEARCH(ZAKL_DATA!$B$29,N5)),MAX($M$2:M4)+1,0)</f>
        <v>3.0</v>
      </c>
      <c r="N5" s="356" t="s">
        <v>1580</v>
      </c>
      <c r="O5" s="357" t="s">
        <v>2473</v>
      </c>
      <c r="Q5" s="320" t="str">
        <f>IFERROR(VLOOKUP(ROWS($Q$3:Q5),$M$3:$N$1699,2,0),"")</f>
        <v>Rybolov a akvakultura</v>
      </c>
      <c r="S5" t="str">
        <f>IF(ISNUMBER(SEARCH(ZAKL_DATA!$B$18,FU!$U5)),U5,"")</f>
        <v>Adamov</v>
      </c>
      <c r="T5" t="str">
        <f t="array" ref="T5">IFERROR(INDEX($S$3:$S$6255,SMALL(IF(ISNUMBER(SEARCH("",$S$3:$S$6255)),ROW($S$1:$S$6253),""),ROW(S3))),"")</f>
        <v>Adamov</v>
      </c>
      <c r="U5" t="s">
        <v>4102</v>
      </c>
      <c r="V5">
        <v>500046.0</v>
      </c>
    </row>
    <row r="6" spans="1:22" ht="12.75" customHeight="1">
      <c r="A6" s="280"/>
      <c r="B6" s="289" t="s">
        <v>384</v>
      </c>
      <c r="C6" s="290">
        <v>454.0</v>
      </c>
      <c r="D6" s="284">
        <f>IF(ISNUMBER(SEARCH(ZAKL_DATA!$B$14,E6)),MAX($D$2:D5)+1,0)</f>
        <v>4.0</v>
      </c>
      <c r="E6" s="285" t="s">
        <v>385</v>
      </c>
      <c r="F6" s="286">
        <v>2004.0</v>
      </c>
      <c r="G6" s="287"/>
      <c r="H6" s="288" t="str">
        <f>IFERROR(VLOOKUP(ROWS($H$3:H6),$D$3:$E$204,2,0),"")</f>
        <v>PRAHA 4</v>
      </c>
      <c r="I6" s="280"/>
      <c r="J6" s="297" t="s">
        <v>597</v>
      </c>
      <c r="K6" s="308" t="s">
        <v>907</v>
      </c>
      <c r="M6" s="336">
        <f>IF(ISNUMBER(SEARCH(ZAKL_DATA!$B$29,N6)),MAX($M$2:M5)+1,0)</f>
        <v>4.0</v>
      </c>
      <c r="N6" s="356" t="s">
        <v>1587</v>
      </c>
      <c r="O6" s="357" t="s">
        <v>2474</v>
      </c>
      <c r="Q6" s="320" t="str">
        <f>IFERROR(VLOOKUP(ROWS($Q$3:Q6),$M$3:$N$1699,2,0),"")</f>
        <v>Těžba a úprava černého a hnědého uhlí</v>
      </c>
      <c r="S6" t="str">
        <f>IF(ISNUMBER(SEARCH(ZAKL_DATA!$B$18,FU!$U6)),U6,"")</f>
        <v>Adamov</v>
      </c>
      <c r="T6" t="str">
        <f t="array" ref="T6">IFERROR(INDEX($S$3:$S$6255,SMALL(IF(ISNUMBER(SEARCH("",$S$3:$S$6255)),ROW($S$1:$S$6253),""),ROW(S4))),"")</f>
        <v>Adamov</v>
      </c>
      <c r="U6" t="s">
        <v>4102</v>
      </c>
      <c r="V6">
        <v>500062.0</v>
      </c>
    </row>
    <row r="7" spans="1:22" ht="12.75" customHeight="1">
      <c r="A7" s="280"/>
      <c r="B7" s="289" t="s">
        <v>386</v>
      </c>
      <c r="C7" s="290">
        <v>455.0</v>
      </c>
      <c r="D7" s="284">
        <f>IF(ISNUMBER(SEARCH(ZAKL_DATA!$B$14,E7)),MAX($D$2:D6)+1,0)</f>
        <v>5.0</v>
      </c>
      <c r="E7" s="285" t="s">
        <v>387</v>
      </c>
      <c r="F7" s="286">
        <v>2005.0</v>
      </c>
      <c r="G7" s="287"/>
      <c r="H7" s="288" t="str">
        <f>IFERROR(VLOOKUP(ROWS($H$3:H7),$D$3:$E$204,2,0),"")</f>
        <v>PRAHA 5</v>
      </c>
      <c r="I7" s="280"/>
      <c r="J7" s="297" t="s">
        <v>598</v>
      </c>
      <c r="K7" s="308" t="s">
        <v>908</v>
      </c>
      <c r="M7" s="336">
        <f>IF(ISNUMBER(SEARCH(ZAKL_DATA!$B$29,N7)),MAX($M$2:M6)+1,0)</f>
        <v>5.0</v>
      </c>
      <c r="N7" s="356" t="s">
        <v>1596</v>
      </c>
      <c r="O7" s="357" t="s">
        <v>2475</v>
      </c>
      <c r="Q7" s="320" t="str">
        <f>IFERROR(VLOOKUP(ROWS($Q$3:Q7),$M$3:$N$1699,2,0),"")</f>
        <v>Těžba ropy a zemního plynu</v>
      </c>
      <c r="S7" t="str">
        <f>IF(ISNUMBER(SEARCH(ZAKL_DATA!$B$18,FU!$U7)),U7,"")</f>
        <v>Adršpach</v>
      </c>
      <c r="T7" t="str">
        <f t="array" ref="T7">IFERROR(INDEX($S$3:$S$6255,SMALL(IF(ISNUMBER(SEARCH("",$S$3:$S$6255)),ROW($S$1:$S$6253),""),ROW(S5))),"")</f>
        <v>Adršpach</v>
      </c>
      <c r="U7" t="s">
        <v>5385</v>
      </c>
      <c r="V7">
        <v>500071.0</v>
      </c>
    </row>
    <row r="8" spans="1:22" ht="12.75" customHeight="1">
      <c r="A8" s="280"/>
      <c r="B8" s="289" t="s">
        <v>388</v>
      </c>
      <c r="C8" s="290">
        <v>456.0</v>
      </c>
      <c r="D8" s="284">
        <f>IF(ISNUMBER(SEARCH(ZAKL_DATA!$B$14,E8)),MAX($D$2:D7)+1,0)</f>
        <v>6.0</v>
      </c>
      <c r="E8" s="285" t="s">
        <v>389</v>
      </c>
      <c r="F8" s="286">
        <v>2006.0</v>
      </c>
      <c r="G8" s="287"/>
      <c r="H8" s="288" t="str">
        <f>IFERROR(VLOOKUP(ROWS($H$3:H8),$D$3:$E$204,2,0),"")</f>
        <v>PRAHA 6</v>
      </c>
      <c r="I8" s="280"/>
      <c r="J8" s="297" t="s">
        <v>599</v>
      </c>
      <c r="K8" s="308" t="s">
        <v>909</v>
      </c>
      <c r="M8" s="336">
        <f>IF(ISNUMBER(SEARCH(ZAKL_DATA!$B$29,N8)),MAX($M$2:M7)+1,0)</f>
        <v>6.0</v>
      </c>
      <c r="N8" s="356" t="s">
        <v>1599</v>
      </c>
      <c r="O8" s="357" t="s">
        <v>2476</v>
      </c>
      <c r="Q8" s="320" t="str">
        <f>IFERROR(VLOOKUP(ROWS($Q$3:Q8),$M$3:$N$1699,2,0),"")</f>
        <v>Těžba a úprava rud</v>
      </c>
      <c r="S8" t="str">
        <f>IF(ISNUMBER(SEARCH(ZAKL_DATA!$B$18,FU!$U8)),U8,"")</f>
        <v>Albrechtice</v>
      </c>
      <c r="T8" t="str">
        <f t="array" ref="T8">IFERROR(INDEX($S$3:$S$6255,SMALL(IF(ISNUMBER(SEARCH("",$S$3:$S$6255)),ROW($S$1:$S$6253),""),ROW(S6))),"")</f>
        <v>Albrechtice</v>
      </c>
      <c r="U8" t="s">
        <v>5404</v>
      </c>
      <c r="V8">
        <v>500259.0</v>
      </c>
    </row>
    <row r="9" spans="1:22" ht="12.75" customHeight="1">
      <c r="A9" s="280"/>
      <c r="B9" s="289" t="s">
        <v>390</v>
      </c>
      <c r="C9" s="290">
        <v>457.0</v>
      </c>
      <c r="D9" s="284">
        <f>IF(ISNUMBER(SEARCH(ZAKL_DATA!$B$14,E9)),MAX($D$2:D8)+1,0)</f>
        <v>7.0</v>
      </c>
      <c r="E9" s="285" t="s">
        <v>391</v>
      </c>
      <c r="F9" s="286">
        <v>2007.0</v>
      </c>
      <c r="G9" s="287"/>
      <c r="H9" s="288" t="str">
        <f>IFERROR(VLOOKUP(ROWS($H$3:H9),$D$3:$E$204,2,0),"")</f>
        <v>PRAHA 7</v>
      </c>
      <c r="I9" s="280"/>
      <c r="J9" s="297" t="s">
        <v>600</v>
      </c>
      <c r="K9" s="308" t="s">
        <v>910</v>
      </c>
      <c r="M9" s="336">
        <f>IF(ISNUMBER(SEARCH(ZAKL_DATA!$B$29,N9)),MAX($M$2:M8)+1,0)</f>
        <v>7.0</v>
      </c>
      <c r="N9" s="356" t="s">
        <v>1610</v>
      </c>
      <c r="O9" s="357" t="s">
        <v>2477</v>
      </c>
      <c r="Q9" s="320" t="str">
        <f>IFERROR(VLOOKUP(ROWS($Q$3:Q9),$M$3:$N$1699,2,0),"")</f>
        <v>Ostatní těžba a dobývání</v>
      </c>
      <c r="S9" t="str">
        <f>IF(ISNUMBER(SEARCH(ZAKL_DATA!$B$18,FU!$U9)),U9,"")</f>
        <v>Albrechtice</v>
      </c>
      <c r="T9" t="str">
        <f t="array" ref="T9">IFERROR(INDEX($S$3:$S$6255,SMALL(IF(ISNUMBER(SEARCH("",$S$3:$S$6255)),ROW($S$1:$S$6253),""),ROW(S7))),"")</f>
        <v>Albrechtice</v>
      </c>
      <c r="U9" t="s">
        <v>5404</v>
      </c>
      <c r="V9">
        <v>500291.0</v>
      </c>
    </row>
    <row r="10" spans="1:22" ht="12.75" customHeight="1">
      <c r="A10" s="280"/>
      <c r="B10" s="289" t="s">
        <v>392</v>
      </c>
      <c r="C10" s="290">
        <v>458.0</v>
      </c>
      <c r="D10" s="284">
        <f>IF(ISNUMBER(SEARCH(ZAKL_DATA!$B$14,E10)),MAX($D$2:D9)+1,0)</f>
        <v>8.0</v>
      </c>
      <c r="E10" s="285" t="s">
        <v>393</v>
      </c>
      <c r="F10" s="286">
        <v>2008.0</v>
      </c>
      <c r="G10" s="287"/>
      <c r="H10" s="288" t="str">
        <f>IFERROR(VLOOKUP(ROWS($H$3:H10),$D$3:$E$204,2,0),"")</f>
        <v>PRAHA 8</v>
      </c>
      <c r="I10" s="280"/>
      <c r="J10" s="297" t="s">
        <v>601</v>
      </c>
      <c r="K10" s="308" t="s">
        <v>911</v>
      </c>
      <c r="M10" s="336">
        <f>IF(ISNUMBER(SEARCH(ZAKL_DATA!$B$29,N10)),MAX($M$2:M9)+1,0)</f>
        <v>8.0</v>
      </c>
      <c r="N10" s="356" t="s">
        <v>1618</v>
      </c>
      <c r="O10" s="357" t="s">
        <v>2478</v>
      </c>
      <c r="Q10" s="320"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7427</v>
      </c>
      <c r="V10">
        <v>500496.0</v>
      </c>
    </row>
    <row r="11" spans="1:22" ht="12.75" customHeight="1">
      <c r="A11" s="280"/>
      <c r="B11" s="289" t="s">
        <v>394</v>
      </c>
      <c r="C11" s="290">
        <v>459.0</v>
      </c>
      <c r="D11" s="284">
        <f>IF(ISNUMBER(SEARCH(ZAKL_DATA!$B$14,E11)),MAX($D$2:D10)+1,0)</f>
        <v>9.0</v>
      </c>
      <c r="E11" s="285" t="s">
        <v>395</v>
      </c>
      <c r="F11" s="286">
        <v>2009.0</v>
      </c>
      <c r="G11" s="287"/>
      <c r="H11" s="288" t="str">
        <f>IFERROR(VLOOKUP(ROWS($H$3:H11),$D$3:$E$204,2,0),"")</f>
        <v>PRAHA 9</v>
      </c>
      <c r="I11" s="280"/>
      <c r="J11" s="297" t="s">
        <v>602</v>
      </c>
      <c r="K11" s="308" t="s">
        <v>912</v>
      </c>
      <c r="M11" s="336">
        <f>IF(ISNUMBER(SEARCH(ZAKL_DATA!$B$29,N11)),MAX($M$2:M10)+1,0)</f>
        <v>9.0</v>
      </c>
      <c r="N11" s="356" t="s">
        <v>1621</v>
      </c>
      <c r="O11" s="357" t="s">
        <v>2479</v>
      </c>
      <c r="Q11" s="320"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5508</v>
      </c>
      <c r="V11">
        <v>500526.0</v>
      </c>
    </row>
    <row r="12" spans="1:22" ht="12.75" customHeight="1">
      <c r="A12" s="280"/>
      <c r="B12" s="289" t="s">
        <v>396</v>
      </c>
      <c r="C12" s="281">
        <v>460.0</v>
      </c>
      <c r="D12" s="284">
        <f>IF(ISNUMBER(SEARCH(ZAKL_DATA!$B$14,E12)),MAX($D$2:D11)+1,0)</f>
        <v>10.0</v>
      </c>
      <c r="E12" s="285" t="s">
        <v>397</v>
      </c>
      <c r="F12" s="286">
        <v>2010.0</v>
      </c>
      <c r="G12" s="287"/>
      <c r="H12" s="288" t="str">
        <f>IFERROR(VLOOKUP(ROWS($H$3:H12),$D$3:$E$204,2,0),"")</f>
        <v>PRAHA 10</v>
      </c>
      <c r="I12" s="280"/>
      <c r="J12" s="297" t="s">
        <v>603</v>
      </c>
      <c r="K12" s="308" t="s">
        <v>913</v>
      </c>
      <c r="M12" s="336">
        <f>IF(ISNUMBER(SEARCH(ZAKL_DATA!$B$29,N12)),MAX($M$2:M11)+1,0)</f>
        <v>10.0</v>
      </c>
      <c r="N12" s="356" t="s">
        <v>1655</v>
      </c>
      <c r="O12" s="357" t="s">
        <v>2480</v>
      </c>
      <c r="Q12" s="320"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6468</v>
      </c>
      <c r="V12">
        <v>500623.0</v>
      </c>
    </row>
    <row r="13" spans="1:22" ht="12.75" customHeight="1">
      <c r="A13" s="280"/>
      <c r="B13" s="289" t="s">
        <v>398</v>
      </c>
      <c r="C13" s="290">
        <v>461.0</v>
      </c>
      <c r="D13" s="284">
        <f>IF(ISNUMBER(SEARCH(ZAKL_DATA!$B$14,E13)),MAX($D$2:D12)+1,0)</f>
        <v>11.0</v>
      </c>
      <c r="E13" s="285" t="s">
        <v>399</v>
      </c>
      <c r="F13" s="286">
        <v>2011.0</v>
      </c>
      <c r="G13" s="287"/>
      <c r="H13" s="288" t="str">
        <f>IFERROR(VLOOKUP(ROWS($H$3:H13),$D$3:$E$204,2,0),"")</f>
        <v>PRAHA-JIŽNÍ MĚSTO</v>
      </c>
      <c r="I13" s="280"/>
      <c r="J13" s="297" t="s">
        <v>604</v>
      </c>
      <c r="K13" s="308" t="s">
        <v>914</v>
      </c>
      <c r="M13" s="336">
        <f>IF(ISNUMBER(SEARCH(ZAKL_DATA!$B$29,N13)),MAX($M$2:M12)+1,0)</f>
        <v>11.0</v>
      </c>
      <c r="N13" s="356" t="s">
        <v>1537</v>
      </c>
      <c r="O13" s="357" t="s">
        <v>2481</v>
      </c>
      <c r="Q13" s="320"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6864</v>
      </c>
      <c r="V13">
        <v>500801.0</v>
      </c>
    </row>
    <row r="14" spans="1:22" ht="12.75" customHeight="1">
      <c r="A14" s="280"/>
      <c r="B14" s="289" t="s">
        <v>400</v>
      </c>
      <c r="C14" s="290">
        <v>462.0</v>
      </c>
      <c r="D14" s="284">
        <f>IF(ISNUMBER(SEARCH(ZAKL_DATA!$B$14,E14)),MAX($D$2:D13)+1,0)</f>
        <v>12.0</v>
      </c>
      <c r="E14" s="285" t="s">
        <v>401</v>
      </c>
      <c r="F14" s="286">
        <v>2012.0</v>
      </c>
      <c r="G14" s="287"/>
      <c r="H14" s="288" t="str">
        <f>IFERROR(VLOOKUP(ROWS($H$3:H14),$D$3:$E$204,2,0),"")</f>
        <v>PRAHA-MODŘANY</v>
      </c>
      <c r="I14" s="280"/>
      <c r="J14" s="297" t="s">
        <v>605</v>
      </c>
      <c r="K14" s="308" t="s">
        <v>915</v>
      </c>
      <c r="M14" s="336">
        <f>IF(ISNUMBER(SEARCH(ZAKL_DATA!$B$29,N14)),MAX($M$2:M13)+1,0)</f>
        <v>12.0</v>
      </c>
      <c r="N14" s="356" t="s">
        <v>1662</v>
      </c>
      <c r="O14" s="357" t="s">
        <v>2482</v>
      </c>
      <c r="Q14" s="320" t="str">
        <f>IFERROR(VLOOKUP(ROWS($Q$3:Q14),$M$3:$N$1699,2,0),"")</f>
        <v>Výroba tabákových výrobků</v>
      </c>
      <c r="S14" t="str">
        <f>IF(ISNUMBER(SEARCH(ZAKL_DATA!$B$18,FU!$U14)),U14,"")</f>
        <v>Alojzov</v>
      </c>
      <c r="T14" t="str">
        <f t="array" ref="T14">IFERROR(INDEX($S$3:$S$6255,SMALL(IF(ISNUMBER(SEARCH("",$S$3:$S$6255)),ROW($S$1:$S$6253),""),ROW(S12))),"")</f>
        <v>Alojzov</v>
      </c>
      <c r="U14" t="s">
        <v>3715</v>
      </c>
      <c r="V14">
        <v>500852.0</v>
      </c>
    </row>
    <row r="15" spans="1:22" ht="12.75" customHeight="1">
      <c r="A15" s="280"/>
      <c r="B15" s="289" t="s">
        <v>402</v>
      </c>
      <c r="C15" s="290">
        <v>463.0</v>
      </c>
      <c r="D15" s="284">
        <f>IF(ISNUMBER(SEARCH(ZAKL_DATA!$B$14,E15)),MAX($D$2:D14)+1,0)</f>
        <v>13.0</v>
      </c>
      <c r="E15" s="285" t="s">
        <v>403</v>
      </c>
      <c r="F15" s="286">
        <v>2101.0</v>
      </c>
      <c r="G15" s="287"/>
      <c r="H15" s="288" t="str">
        <f>IFERROR(VLOOKUP(ROWS($H$3:H15),$D$3:$E$204,2,0),"")</f>
        <v>PRAHA - VÝCHOD</v>
      </c>
      <c r="I15" s="280"/>
      <c r="J15" s="297" t="s">
        <v>606</v>
      </c>
      <c r="K15" s="308" t="s">
        <v>916</v>
      </c>
      <c r="M15" s="336">
        <f>IF(ISNUMBER(SEARCH(ZAKL_DATA!$B$29,N15)),MAX($M$2:M14)+1,0)</f>
        <v>13.0</v>
      </c>
      <c r="N15" s="356" t="s">
        <v>1545</v>
      </c>
      <c r="O15" s="357" t="s">
        <v>2483</v>
      </c>
      <c r="Q15" s="320" t="str">
        <f>IFERROR(VLOOKUP(ROWS($Q$3:Q15),$M$3:$N$1699,2,0),"")</f>
        <v>Pěstování trvalých plodin</v>
      </c>
      <c r="S15" t="str">
        <f>IF(ISNUMBER(SEARCH(ZAKL_DATA!$B$18,FU!$U15)),U15,"")</f>
        <v>Andělská Hora</v>
      </c>
      <c r="T15" t="str">
        <f t="array" ref="T15">IFERROR(INDEX($S$3:$S$6255,SMALL(IF(ISNUMBER(SEARCH("",$S$3:$S$6255)),ROW($S$1:$S$6253),""),ROW(S13))),"")</f>
        <v>Andělská Hora</v>
      </c>
      <c r="U15" t="s">
        <v>4717</v>
      </c>
      <c r="V15">
        <v>500861.0</v>
      </c>
    </row>
    <row r="16" spans="1:22" ht="12.75" customHeight="1">
      <c r="A16" s="280"/>
      <c r="B16" s="289" t="s">
        <v>404</v>
      </c>
      <c r="C16" s="290">
        <v>464.0</v>
      </c>
      <c r="D16" s="284">
        <f>IF(ISNUMBER(SEARCH(ZAKL_DATA!$B$14,E16)),MAX($D$2:D15)+1,0)</f>
        <v>14.0</v>
      </c>
      <c r="E16" s="285" t="s">
        <v>405</v>
      </c>
      <c r="F16" s="286">
        <v>2102.0</v>
      </c>
      <c r="G16" s="287"/>
      <c r="H16" s="288" t="str">
        <f>IFERROR(VLOOKUP(ROWS($H$3:H16),$D$3:$E$204,2,0),"")</f>
        <v>PRAHA ZÁPAD</v>
      </c>
      <c r="I16" s="280"/>
      <c r="J16" s="297" t="s">
        <v>607</v>
      </c>
      <c r="K16" s="308" t="s">
        <v>917</v>
      </c>
      <c r="M16" s="336">
        <f>IF(ISNUMBER(SEARCH(ZAKL_DATA!$B$29,N16)),MAX($M$2:M15)+1,0)</f>
        <v>14.0</v>
      </c>
      <c r="N16" s="356" t="s">
        <v>1663</v>
      </c>
      <c r="O16" s="357" t="s">
        <v>2484</v>
      </c>
      <c r="Q16" s="320" t="str">
        <f>IFERROR(VLOOKUP(ROWS($Q$3:Q16),$M$3:$N$1699,2,0),"")</f>
        <v>Výroba textilií</v>
      </c>
      <c r="S16" t="str">
        <f>IF(ISNUMBER(SEARCH(ZAKL_DATA!$B$18,FU!$U16)),U16,"")</f>
        <v>Andělská Hora</v>
      </c>
      <c r="T16" t="str">
        <f t="array" ref="T16">IFERROR(INDEX($S$3:$S$6255,SMALL(IF(ISNUMBER(SEARCH("",$S$3:$S$6255)),ROW($S$1:$S$6253),""),ROW(S14))),"")</f>
        <v>Andělská Hora</v>
      </c>
      <c r="U16" t="s">
        <v>4717</v>
      </c>
      <c r="V16">
        <v>500879.0</v>
      </c>
    </row>
    <row r="17" spans="1:22" ht="12.75" customHeight="1" thickBot="1">
      <c r="A17" s="280"/>
      <c r="B17" s="291" t="s">
        <v>406</v>
      </c>
      <c r="C17" s="292">
        <v>13.0</v>
      </c>
      <c r="D17" s="284">
        <f>IF(ISNUMBER(SEARCH(ZAKL_DATA!$B$14,E17)),MAX($D$2:D16)+1,0)</f>
        <v>15.0</v>
      </c>
      <c r="E17" s="285" t="s">
        <v>407</v>
      </c>
      <c r="F17" s="286">
        <v>2103.0</v>
      </c>
      <c r="G17" s="287"/>
      <c r="H17" s="288" t="str">
        <f>IFERROR(VLOOKUP(ROWS($H$3:H17),$D$3:$E$204,2,0),"")</f>
        <v>BENEŠOV</v>
      </c>
      <c r="I17" s="280"/>
      <c r="J17" s="297" t="s">
        <v>608</v>
      </c>
      <c r="K17" s="308" t="s">
        <v>918</v>
      </c>
      <c r="M17" s="336">
        <f>IF(ISNUMBER(SEARCH(ZAKL_DATA!$B$29,N17)),MAX($M$2:M16)+1,0)</f>
        <v>15.0</v>
      </c>
      <c r="N17" s="356" t="s">
        <v>1555</v>
      </c>
      <c r="O17" s="357" t="s">
        <v>2485</v>
      </c>
      <c r="Q17" s="320" t="str">
        <f>IFERROR(VLOOKUP(ROWS($Q$3:Q17),$M$3:$N$1699,2,0),"")</f>
        <v>Množení rostlin</v>
      </c>
      <c r="S17" t="str">
        <f>IF(ISNUMBER(SEARCH(ZAKL_DATA!$B$18,FU!$U17)),U17,"")</f>
        <v>Anenská Studánka</v>
      </c>
      <c r="T17" t="str">
        <f t="array" ref="T17">IFERROR(INDEX($S$3:$S$6255,SMALL(IF(ISNUMBER(SEARCH("",$S$3:$S$6255)),ROW($S$1:$S$6253),""),ROW(S15))),"")</f>
        <v>Anenská Studánka</v>
      </c>
      <c r="U17" t="s">
        <v>7246</v>
      </c>
      <c r="V17">
        <v>501476.0</v>
      </c>
    </row>
    <row r="18" spans="1:22" ht="12.75" customHeight="1">
      <c r="A18" s="280"/>
      <c r="B18" s="280"/>
      <c r="C18" s="280"/>
      <c r="D18" s="284">
        <f>IF(ISNUMBER(SEARCH(ZAKL_DATA!$B$14,E18)),MAX($D$2:D17)+1,0)</f>
        <v>16.0</v>
      </c>
      <c r="E18" s="285" t="s">
        <v>408</v>
      </c>
      <c r="F18" s="286">
        <v>2104.0</v>
      </c>
      <c r="G18" s="287"/>
      <c r="H18" s="288" t="str">
        <f>IFERROR(VLOOKUP(ROWS($H$3:H18),$D$3:$E$204,2,0),"")</f>
        <v>BEROUN</v>
      </c>
      <c r="I18" s="280"/>
      <c r="J18" s="297" t="s">
        <v>609</v>
      </c>
      <c r="K18" s="308" t="s">
        <v>919</v>
      </c>
      <c r="M18" s="336">
        <f>IF(ISNUMBER(SEARCH(ZAKL_DATA!$B$29,N18)),MAX($M$2:M17)+1,0)</f>
        <v>16.0</v>
      </c>
      <c r="N18" s="356" t="s">
        <v>1675</v>
      </c>
      <c r="O18" s="357" t="s">
        <v>2486</v>
      </c>
      <c r="Q18" s="320" t="str">
        <f>IFERROR(VLOOKUP(ROWS($Q$3:Q18),$M$3:$N$1699,2,0),"")</f>
        <v>Výroba oděvů</v>
      </c>
      <c r="S18" t="str">
        <f>IF(ISNUMBER(SEARCH(ZAKL_DATA!$B$18,FU!$U18)),U18,"")</f>
        <v>Archlebov</v>
      </c>
      <c r="T18" t="str">
        <f t="array" ref="T18">IFERROR(INDEX($S$3:$S$6255,SMALL(IF(ISNUMBER(SEARCH("",$S$3:$S$6255)),ROW($S$1:$S$6253),""),ROW(S16))),"")</f>
        <v>Archlebov</v>
      </c>
      <c r="U18" t="s">
        <v>8060</v>
      </c>
      <c r="V18">
        <v>501646.0</v>
      </c>
    </row>
    <row r="19" spans="1:22" ht="12.75" customHeight="1">
      <c r="A19" s="280"/>
      <c r="B19" s="280"/>
      <c r="C19" s="280"/>
      <c r="D19" s="284">
        <f>IF(ISNUMBER(SEARCH(ZAKL_DATA!$B$14,E19)),MAX($D$2:D18)+1,0)</f>
        <v>17.0</v>
      </c>
      <c r="E19" s="285" t="s">
        <v>409</v>
      </c>
      <c r="F19" s="286">
        <v>2105.0</v>
      </c>
      <c r="G19" s="287"/>
      <c r="H19" s="288" t="str">
        <f>IFERROR(VLOOKUP(ROWS($H$3:H19),$D$3:$E$204,2,0),"")</f>
        <v>BRANDÝS N.L. - ST.BOL.</v>
      </c>
      <c r="I19" s="280"/>
      <c r="J19" s="297" t="s">
        <v>610</v>
      </c>
      <c r="K19" s="308" t="s">
        <v>920</v>
      </c>
      <c r="M19" s="336">
        <f>IF(ISNUMBER(SEARCH(ZAKL_DATA!$B$29,N19)),MAX($M$2:M18)+1,0)</f>
        <v>17.0</v>
      </c>
      <c r="N19" s="356" t="s">
        <v>2487</v>
      </c>
      <c r="O19" s="357" t="s">
        <v>2488</v>
      </c>
      <c r="Q19" s="320" t="str">
        <f>IFERROR(VLOOKUP(ROWS($Q$3:Q19),$M$3:$N$1699,2,0),"")</f>
        <v>živočišná výroba</v>
      </c>
      <c r="S19" t="str">
        <f>IF(ISNUMBER(SEARCH(ZAKL_DATA!$B$18,FU!$U19)),U19,"")</f>
        <v>Arneštovice</v>
      </c>
      <c r="T19" t="str">
        <f t="array" ref="T19">IFERROR(INDEX($S$3:$S$6255,SMALL(IF(ISNUMBER(SEARCH("",$S$3:$S$6255)),ROW($S$1:$S$6253),""),ROW(S17))),"")</f>
        <v>Arneštovice</v>
      </c>
      <c r="U19" t="s">
        <v>3755</v>
      </c>
      <c r="V19">
        <v>501751.0</v>
      </c>
    </row>
    <row r="20" spans="1:22" ht="12.75" customHeight="1">
      <c r="A20" s="280"/>
      <c r="B20" s="280"/>
      <c r="C20" s="280"/>
      <c r="D20" s="284">
        <f>IF(ISNUMBER(SEARCH(ZAKL_DATA!$B$14,E20)),MAX($D$2:D19)+1,0)</f>
        <v>18.0</v>
      </c>
      <c r="E20" s="285" t="s">
        <v>410</v>
      </c>
      <c r="F20" s="286">
        <v>2106.0</v>
      </c>
      <c r="G20" s="287"/>
      <c r="H20" s="288" t="str">
        <f>IFERROR(VLOOKUP(ROWS($H$3:H20),$D$3:$E$204,2,0),"")</f>
        <v>ČÁSLAV</v>
      </c>
      <c r="I20" s="280"/>
      <c r="J20" s="297" t="s">
        <v>611</v>
      </c>
      <c r="K20" s="308" t="s">
        <v>921</v>
      </c>
      <c r="M20" s="336">
        <f>IF(ISNUMBER(SEARCH(ZAKL_DATA!$B$29,N20)),MAX($M$2:M19)+1,0)</f>
        <v>18.0</v>
      </c>
      <c r="N20" s="356" t="s">
        <v>1686</v>
      </c>
      <c r="O20" s="357" t="s">
        <v>2489</v>
      </c>
      <c r="Q20" s="320" t="str">
        <f>IFERROR(VLOOKUP(ROWS($Q$3:Q20),$M$3:$N$1699,2,0),"")</f>
        <v>Výroba usní a souvisejících výrobků</v>
      </c>
      <c r="S20" t="str">
        <f>IF(ISNUMBER(SEARCH(ZAKL_DATA!$B$18,FU!$U20)),U20,"")</f>
        <v>Arnolec</v>
      </c>
      <c r="T20" t="str">
        <f t="array" ref="T20">IFERROR(INDEX($S$3:$S$6255,SMALL(IF(ISNUMBER(SEARCH("",$S$3:$S$6255)),ROW($S$1:$S$6253),""),ROW(S18))),"")</f>
        <v>Arnolec</v>
      </c>
      <c r="U20" t="s">
        <v>8123</v>
      </c>
      <c r="V20">
        <v>501794.0</v>
      </c>
    </row>
    <row r="21" spans="1:22" ht="12.75" customHeight="1">
      <c r="A21" s="280"/>
      <c r="B21" s="280"/>
      <c r="C21" s="280"/>
      <c r="D21" s="284">
        <f>IF(ISNUMBER(SEARCH(ZAKL_DATA!$B$14,E21)),MAX($D$2:D20)+1,0)</f>
        <v>19.0</v>
      </c>
      <c r="E21" s="285" t="s">
        <v>411</v>
      </c>
      <c r="F21" s="286">
        <v>2107.0</v>
      </c>
      <c r="G21" s="287"/>
      <c r="H21" s="288" t="str">
        <f>IFERROR(VLOOKUP(ROWS($H$3:H21),$D$3:$E$204,2,0),"")</f>
        <v>ČESKÝ BROD</v>
      </c>
      <c r="I21" s="280"/>
      <c r="J21" s="297" t="s">
        <v>612</v>
      </c>
      <c r="K21" s="308" t="s">
        <v>922</v>
      </c>
      <c r="M21" s="336">
        <f>IF(ISNUMBER(SEARCH(ZAKL_DATA!$B$29,N21)),MAX($M$2:M20)+1,0)</f>
        <v>19.0</v>
      </c>
      <c r="N21" s="356" t="s">
        <v>1568</v>
      </c>
      <c r="O21" s="357" t="s">
        <v>2490</v>
      </c>
      <c r="Q21" s="320" t="str">
        <f>IFERROR(VLOOKUP(ROWS($Q$3:Q21),$M$3:$N$1699,2,0),"")</f>
        <v>Smíšené hospodářství</v>
      </c>
      <c r="S21" t="str">
        <f>IF(ISNUMBER(SEARCH(ZAKL_DATA!$B$18,FU!$U21)),U21,"")</f>
        <v>Arnoltice</v>
      </c>
      <c r="T21" t="str">
        <f t="array" ref="T21">IFERROR(INDEX($S$3:$S$6255,SMALL(IF(ISNUMBER(SEARCH("",$S$3:$S$6255)),ROW($S$1:$S$6253),""),ROW(S19))),"")</f>
        <v>Arnoltice</v>
      </c>
      <c r="U21" t="s">
        <v>6364</v>
      </c>
      <c r="V21">
        <v>501841.0</v>
      </c>
    </row>
    <row r="22" spans="1:22" ht="12.75" customHeight="1">
      <c r="A22" s="280"/>
      <c r="B22" s="280"/>
      <c r="C22" s="280"/>
      <c r="D22" s="284">
        <f>IF(ISNUMBER(SEARCH(ZAKL_DATA!$B$14,E22)),MAX($D$2:D21)+1,0)</f>
        <v>20.0</v>
      </c>
      <c r="E22" s="285" t="s">
        <v>412</v>
      </c>
      <c r="F22" s="286">
        <v>2108.0</v>
      </c>
      <c r="G22" s="287"/>
      <c r="H22" s="288" t="str">
        <f>IFERROR(VLOOKUP(ROWS($H$3:H22),$D$3:$E$204,2,0),"")</f>
        <v>DOBŘÍŠ</v>
      </c>
      <c r="I22" s="280"/>
      <c r="J22" s="297" t="s">
        <v>613</v>
      </c>
      <c r="K22" s="308" t="s">
        <v>923</v>
      </c>
      <c r="M22" s="336">
        <f>IF(ISNUMBER(SEARCH(ZAKL_DATA!$B$29,N22)),MAX($M$2:M21)+1,0)</f>
        <v>20.0</v>
      </c>
      <c r="N22" s="356" t="s">
        <v>2491</v>
      </c>
      <c r="O22" s="357" t="s">
        <v>2492</v>
      </c>
      <c r="Q22" s="320"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5925</v>
      </c>
      <c r="V22">
        <v>502146.0</v>
      </c>
    </row>
    <row r="23" spans="1:22" ht="12.75" customHeight="1">
      <c r="A23" s="280"/>
      <c r="B23" s="280"/>
      <c r="C23" s="280"/>
      <c r="D23" s="284">
        <f>IF(ISNUMBER(SEARCH(ZAKL_DATA!$B$14,E23)),MAX($D$2:D22)+1,0)</f>
        <v>21.0</v>
      </c>
      <c r="E23" s="285" t="s">
        <v>413</v>
      </c>
      <c r="F23" s="286">
        <v>2109.0</v>
      </c>
      <c r="G23" s="287"/>
      <c r="H23" s="288" t="str">
        <f>IFERROR(VLOOKUP(ROWS($H$3:H23),$D$3:$E$204,2,0),"")</f>
        <v>HOŘOVICE</v>
      </c>
      <c r="I23" s="280"/>
      <c r="J23" s="297" t="s">
        <v>614</v>
      </c>
      <c r="K23" s="308" t="s">
        <v>924</v>
      </c>
      <c r="M23" s="336">
        <f>IF(ISNUMBER(SEARCH(ZAKL_DATA!$B$29,N23)),MAX($M$2:M22)+1,0)</f>
        <v>21.0</v>
      </c>
      <c r="N23" s="356" t="s">
        <v>1569</v>
      </c>
      <c r="O23" s="357" t="s">
        <v>2493</v>
      </c>
      <c r="Q23" s="320"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4649</v>
      </c>
      <c r="V23">
        <v>502235.0</v>
      </c>
    </row>
    <row r="24" spans="1:22" ht="12.75" customHeight="1">
      <c r="A24" s="280"/>
      <c r="B24" s="280"/>
      <c r="C24" s="280"/>
      <c r="D24" s="284">
        <f>IF(ISNUMBER(SEARCH(ZAKL_DATA!$B$14,E24)),MAX($D$2:D23)+1,0)</f>
        <v>22.0</v>
      </c>
      <c r="E24" s="285" t="s">
        <v>414</v>
      </c>
      <c r="F24" s="286">
        <v>2110.0</v>
      </c>
      <c r="G24" s="287"/>
      <c r="H24" s="288" t="str">
        <f>IFERROR(VLOOKUP(ROWS($H$3:H24),$D$3:$E$204,2,0),"")</f>
        <v>KLADNO</v>
      </c>
      <c r="I24" s="280"/>
      <c r="J24" s="297" t="s">
        <v>615</v>
      </c>
      <c r="K24" s="308" t="s">
        <v>925</v>
      </c>
      <c r="M24" s="336">
        <f>IF(ISNUMBER(SEARCH(ZAKL_DATA!$B$29,N24)),MAX($M$2:M23)+1,0)</f>
        <v>22.0</v>
      </c>
      <c r="N24" s="356" t="s">
        <v>1697</v>
      </c>
      <c r="O24" s="357" t="s">
        <v>2494</v>
      </c>
      <c r="Q24" s="320" t="str">
        <f>IFERROR(VLOOKUP(ROWS($Q$3:Q24),$M$3:$N$1699,2,0),"")</f>
        <v>Výroba papíru a výrobků z papíru</v>
      </c>
      <c r="S24" t="str">
        <f>IF(ISNUMBER(SEARCH(ZAKL_DATA!$B$18,FU!$U24)),U24,"")</f>
        <v>Babice</v>
      </c>
      <c r="T24" t="str">
        <f t="array" ref="T24">IFERROR(INDEX($S$3:$S$6255,SMALL(IF(ISNUMBER(SEARCH("",$S$3:$S$6255)),ROW($S$1:$S$6253),""),ROW(S22))),"")</f>
        <v>Babice</v>
      </c>
      <c r="U24" t="s">
        <v>4649</v>
      </c>
      <c r="V24">
        <v>502405.0</v>
      </c>
    </row>
    <row r="25" spans="1:22" ht="12.75" customHeight="1">
      <c r="A25" s="280"/>
      <c r="B25" s="280"/>
      <c r="C25" s="280"/>
      <c r="D25" s="284">
        <f>IF(ISNUMBER(SEARCH(ZAKL_DATA!$B$14,E25)),MAX($D$2:D24)+1,0)</f>
        <v>23.0</v>
      </c>
      <c r="E25" s="285" t="s">
        <v>415</v>
      </c>
      <c r="F25" s="286">
        <v>2111.0</v>
      </c>
      <c r="G25" s="287"/>
      <c r="H25" s="288" t="str">
        <f>IFERROR(VLOOKUP(ROWS($H$3:H25),$D$3:$E$204,2,0),"")</f>
        <v>KOLÍN</v>
      </c>
      <c r="I25" s="280"/>
      <c r="J25" s="297" t="s">
        <v>616</v>
      </c>
      <c r="K25" s="308" t="s">
        <v>926</v>
      </c>
      <c r="M25" s="336">
        <f>IF(ISNUMBER(SEARCH(ZAKL_DATA!$B$29,N25)),MAX($M$2:M24)+1,0)</f>
        <v>23.0</v>
      </c>
      <c r="N25" s="356" t="s">
        <v>1574</v>
      </c>
      <c r="O25" s="357" t="s">
        <v>2495</v>
      </c>
      <c r="Q25" s="320"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4649</v>
      </c>
      <c r="V25">
        <v>502545.0</v>
      </c>
    </row>
    <row r="26" spans="1:22" ht="12.75" customHeight="1">
      <c r="A26" s="280"/>
      <c r="B26" s="280"/>
      <c r="C26" s="280"/>
      <c r="D26" s="284">
        <f>IF(ISNUMBER(SEARCH(ZAKL_DATA!$B$14,E26)),MAX($D$2:D25)+1,0)</f>
        <v>24.0</v>
      </c>
      <c r="E26" s="285" t="s">
        <v>416</v>
      </c>
      <c r="F26" s="286">
        <v>2112.0</v>
      </c>
      <c r="G26" s="287"/>
      <c r="H26" s="288" t="str">
        <f>IFERROR(VLOOKUP(ROWS($H$3:H26),$D$3:$E$204,2,0),"")</f>
        <v>KRALUPY NAD VLTAVOU</v>
      </c>
      <c r="I26" s="280"/>
      <c r="J26" s="297" t="s">
        <v>617</v>
      </c>
      <c r="K26" s="308" t="s">
        <v>927</v>
      </c>
      <c r="M26" s="336">
        <f>IF(ISNUMBER(SEARCH(ZAKL_DATA!$B$29,N26)),MAX($M$2:M25)+1,0)</f>
        <v>24.0</v>
      </c>
      <c r="N26" s="356" t="s">
        <v>1710</v>
      </c>
      <c r="O26" s="357" t="s">
        <v>2496</v>
      </c>
      <c r="Q26" s="320" t="str">
        <f>IFERROR(VLOOKUP(ROWS($Q$3:Q26),$M$3:$N$1699,2,0),"")</f>
        <v>Tisk a rozmnožování nahraných nosičů</v>
      </c>
      <c r="S26" t="str">
        <f>IF(ISNUMBER(SEARCH(ZAKL_DATA!$B$18,FU!$U26)),U26,"")</f>
        <v>Babice</v>
      </c>
      <c r="T26" t="str">
        <f t="array" ref="T26">IFERROR(INDEX($S$3:$S$6255,SMALL(IF(ISNUMBER(SEARCH("",$S$3:$S$6255)),ROW($S$1:$S$6253),""),ROW(S24))),"")</f>
        <v>Babice</v>
      </c>
      <c r="U26" t="s">
        <v>4649</v>
      </c>
      <c r="V26">
        <v>502839.0</v>
      </c>
    </row>
    <row r="27" spans="1:22" ht="12.75" customHeight="1">
      <c r="A27" s="280"/>
      <c r="B27" s="280"/>
      <c r="C27" s="280"/>
      <c r="D27" s="284">
        <f>IF(ISNUMBER(SEARCH(ZAKL_DATA!$B$14,E27)),MAX($D$2:D26)+1,0)</f>
        <v>25.0</v>
      </c>
      <c r="E27" s="285" t="s">
        <v>417</v>
      </c>
      <c r="F27" s="286">
        <v>2113.0</v>
      </c>
      <c r="G27" s="287"/>
      <c r="H27" s="288" t="str">
        <f>IFERROR(VLOOKUP(ROWS($H$3:H27),$D$3:$E$204,2,0),"")</f>
        <v>KUTNÁ HORA</v>
      </c>
      <c r="I27" s="280"/>
      <c r="J27" s="297" t="s">
        <v>618</v>
      </c>
      <c r="K27" s="308" t="s">
        <v>928</v>
      </c>
      <c r="M27" s="336">
        <f>IF(ISNUMBER(SEARCH(ZAKL_DATA!$B$29,N27)),MAX($M$2:M26)+1,0)</f>
        <v>25.0</v>
      </c>
      <c r="N27" s="356" t="s">
        <v>1717</v>
      </c>
      <c r="O27" s="357" t="s">
        <v>2497</v>
      </c>
      <c r="Q27" s="320" t="str">
        <f>IFERROR(VLOOKUP(ROWS($Q$3:Q27),$M$3:$N$1699,2,0),"")</f>
        <v>Výroba koksu a rafinovaných ropných produktů</v>
      </c>
      <c r="S27" t="str">
        <f>IF(ISNUMBER(SEARCH(ZAKL_DATA!$B$18,FU!$U27)),U27,"")</f>
        <v>Babice</v>
      </c>
      <c r="T27" t="str">
        <f t="array" ref="T27">IFERROR(INDEX($S$3:$S$6255,SMALL(IF(ISNUMBER(SEARCH("",$S$3:$S$6255)),ROW($S$1:$S$6253),""),ROW(S25))),"")</f>
        <v>Babice</v>
      </c>
      <c r="U27" t="s">
        <v>4649</v>
      </c>
      <c r="V27">
        <v>503142.0</v>
      </c>
    </row>
    <row r="28" spans="1:22" ht="12.75" customHeight="1">
      <c r="A28" s="280"/>
      <c r="B28" s="280"/>
      <c r="C28" s="280"/>
      <c r="D28" s="284">
        <f>IF(ISNUMBER(SEARCH(ZAKL_DATA!$B$14,E28)),MAX($D$2:D27)+1,0)</f>
        <v>26.0</v>
      </c>
      <c r="E28" s="285" t="s">
        <v>418</v>
      </c>
      <c r="F28" s="286">
        <v>2114.0</v>
      </c>
      <c r="G28" s="287"/>
      <c r="H28" s="288" t="str">
        <f>IFERROR(VLOOKUP(ROWS($H$3:H28),$D$3:$E$204,2,0),"")</f>
        <v>MĚLNÍK</v>
      </c>
      <c r="I28" s="280"/>
      <c r="J28" s="297" t="s">
        <v>619</v>
      </c>
      <c r="K28" s="308" t="s">
        <v>929</v>
      </c>
      <c r="M28" s="336">
        <f>IF(ISNUMBER(SEARCH(ZAKL_DATA!$B$29,N28)),MAX($M$2:M27)+1,0)</f>
        <v>26.0</v>
      </c>
      <c r="N28" s="356" t="s">
        <v>1720</v>
      </c>
      <c r="O28" s="357" t="s">
        <v>2498</v>
      </c>
      <c r="Q28" s="320" t="str">
        <f>IFERROR(VLOOKUP(ROWS($Q$3:Q28),$M$3:$N$1699,2,0),"")</f>
        <v>Výroba chemických látek a chemických přípravků</v>
      </c>
      <c r="S28" t="str">
        <f>IF(ISNUMBER(SEARCH(ZAKL_DATA!$B$18,FU!$U28)),U28,"")</f>
        <v>Babice</v>
      </c>
      <c r="T28" t="str">
        <f t="array" ref="T28">IFERROR(INDEX($S$3:$S$6255,SMALL(IF(ISNUMBER(SEARCH("",$S$3:$S$6255)),ROW($S$1:$S$6253),""),ROW(S26))),"")</f>
        <v>Babice</v>
      </c>
      <c r="U28" t="s">
        <v>4649</v>
      </c>
      <c r="V28">
        <v>503304.0</v>
      </c>
    </row>
    <row r="29" spans="1:22" ht="12.75" customHeight="1">
      <c r="A29" s="280"/>
      <c r="B29" s="280"/>
      <c r="C29" s="280"/>
      <c r="D29" s="284">
        <f>IF(ISNUMBER(SEARCH(ZAKL_DATA!$B$14,E29)),MAX($D$2:D28)+1,0)</f>
        <v>27.0</v>
      </c>
      <c r="E29" s="285" t="s">
        <v>419</v>
      </c>
      <c r="F29" s="286">
        <v>2115.0</v>
      </c>
      <c r="G29" s="287"/>
      <c r="H29" s="288" t="str">
        <f>IFERROR(VLOOKUP(ROWS($H$3:H29),$D$3:$E$204,2,0),"")</f>
        <v>MLADÁ BOLESLAV</v>
      </c>
      <c r="I29" s="280"/>
      <c r="J29" s="297" t="s">
        <v>620</v>
      </c>
      <c r="K29" s="308" t="s">
        <v>930</v>
      </c>
      <c r="M29" s="336">
        <f>IF(ISNUMBER(SEARCH(ZAKL_DATA!$B$29,N29)),MAX($M$2:M28)+1,0)</f>
        <v>27.0</v>
      </c>
      <c r="N29" s="356" t="s">
        <v>1739</v>
      </c>
      <c r="O29" s="357" t="s">
        <v>2499</v>
      </c>
      <c r="Q29" s="320"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7849</v>
      </c>
      <c r="V29">
        <v>503410.0</v>
      </c>
    </row>
    <row r="30" spans="1:22" ht="12.75" customHeight="1">
      <c r="A30" s="280"/>
      <c r="B30" s="280"/>
      <c r="C30" s="280"/>
      <c r="D30" s="284">
        <f>IF(ISNUMBER(SEARCH(ZAKL_DATA!$B$14,E30)),MAX($D$2:D29)+1,0)</f>
        <v>28.0</v>
      </c>
      <c r="E30" s="285" t="s">
        <v>420</v>
      </c>
      <c r="F30" s="286">
        <v>2116.0</v>
      </c>
      <c r="G30" s="287"/>
      <c r="H30" s="288" t="str">
        <f>IFERROR(VLOOKUP(ROWS($H$3:H30),$D$3:$E$204,2,0),"")</f>
        <v>MNICHOVO HRADIŠTĚ</v>
      </c>
      <c r="I30" s="280"/>
      <c r="J30" s="297" t="s">
        <v>621</v>
      </c>
      <c r="K30" s="308" t="s">
        <v>931</v>
      </c>
      <c r="M30" s="336">
        <f>IF(ISNUMBER(SEARCH(ZAKL_DATA!$B$29,N30)),MAX($M$2:M29)+1,0)</f>
        <v>28.0</v>
      </c>
      <c r="N30" s="356" t="s">
        <v>1576</v>
      </c>
      <c r="O30" s="357" t="s">
        <v>2500</v>
      </c>
      <c r="Q30" s="320"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7850</v>
      </c>
      <c r="V30">
        <v>503444.0</v>
      </c>
    </row>
    <row r="31" spans="1:22" ht="12.75" customHeight="1">
      <c r="A31" s="280"/>
      <c r="B31" s="280"/>
      <c r="C31" s="280"/>
      <c r="D31" s="284">
        <f>IF(ISNUMBER(SEARCH(ZAKL_DATA!$B$14,E31)),MAX($D$2:D30)+1,0)</f>
        <v>29.0</v>
      </c>
      <c r="E31" s="285" t="s">
        <v>421</v>
      </c>
      <c r="F31" s="286">
        <v>2117.0</v>
      </c>
      <c r="G31" s="287"/>
      <c r="H31" s="288" t="str">
        <f>IFERROR(VLOOKUP(ROWS($H$3:H31),$D$3:$E$204,2,0),"")</f>
        <v>NERATOVICE</v>
      </c>
      <c r="I31" s="280"/>
      <c r="J31" s="297" t="s">
        <v>622</v>
      </c>
      <c r="K31" s="308" t="s">
        <v>932</v>
      </c>
      <c r="M31" s="336">
        <f>IF(ISNUMBER(SEARCH(ZAKL_DATA!$B$29,N31)),MAX($M$2:M30)+1,0)</f>
        <v>29.0</v>
      </c>
      <c r="N31" s="356" t="s">
        <v>1742</v>
      </c>
      <c r="O31" s="357" t="s">
        <v>2501</v>
      </c>
      <c r="Q31" s="320" t="str">
        <f>IFERROR(VLOOKUP(ROWS($Q$3:Q31),$M$3:$N$1699,2,0),"")</f>
        <v>Výroba pryžových a plastových výrobků</v>
      </c>
      <c r="S31" t="str">
        <f>IF(ISNUMBER(SEARCH(ZAKL_DATA!$B$18,FU!$U31)),U31,"")</f>
        <v>Babylon</v>
      </c>
      <c r="T31" t="str">
        <f t="array" ref="T31">IFERROR(INDEX($S$3:$S$6255,SMALL(IF(ISNUMBER(SEARCH("",$S$3:$S$6255)),ROW($S$1:$S$6253),""),ROW(S29))),"")</f>
        <v>Babylon</v>
      </c>
      <c r="U31" t="s">
        <v>5839</v>
      </c>
      <c r="V31">
        <v>503622.0</v>
      </c>
    </row>
    <row r="32" spans="1:22" ht="12.75" customHeight="1">
      <c r="A32" s="280"/>
      <c r="B32" s="280"/>
      <c r="C32" s="280"/>
      <c r="D32" s="284">
        <f>IF(ISNUMBER(SEARCH(ZAKL_DATA!$B$14,E32)),MAX($D$2:D31)+1,0)</f>
        <v>30.0</v>
      </c>
      <c r="E32" s="285" t="s">
        <v>422</v>
      </c>
      <c r="F32" s="286">
        <v>2118.0</v>
      </c>
      <c r="G32" s="287"/>
      <c r="H32" s="288" t="str">
        <f>IFERROR(VLOOKUP(ROWS($H$3:H32),$D$3:$E$204,2,0),"")</f>
        <v>NYMBURK</v>
      </c>
      <c r="I32" s="280"/>
      <c r="J32" s="297" t="s">
        <v>623</v>
      </c>
      <c r="K32" s="308" t="s">
        <v>933</v>
      </c>
      <c r="M32" s="336">
        <f>IF(ISNUMBER(SEARCH(ZAKL_DATA!$B$29,N32)),MAX($M$2:M31)+1,0)</f>
        <v>30.0</v>
      </c>
      <c r="N32" s="356" t="s">
        <v>1577</v>
      </c>
      <c r="O32" s="357" t="s">
        <v>2502</v>
      </c>
      <c r="Q32" s="320" t="str">
        <f>IFERROR(VLOOKUP(ROWS($Q$3:Q32),$M$3:$N$1699,2,0),"")</f>
        <v>Těžba dřeva</v>
      </c>
      <c r="S32" t="str">
        <f>IF(ISNUMBER(SEARCH(ZAKL_DATA!$B$18,FU!$U32)),U32,"")</f>
        <v>Bácovice</v>
      </c>
      <c r="T32" t="str">
        <f t="array" ref="T32">IFERROR(INDEX($S$3:$S$6255,SMALL(IF(ISNUMBER(SEARCH("",$S$3:$S$6255)),ROW($S$1:$S$6253),""),ROW(S30))),"")</f>
        <v>Bácovice</v>
      </c>
      <c r="U32" t="s">
        <v>6259</v>
      </c>
      <c r="V32">
        <v>503657.0</v>
      </c>
    </row>
    <row r="33" spans="1:22" ht="12.75" customHeight="1">
      <c r="A33" s="280"/>
      <c r="B33" s="280"/>
      <c r="C33" s="280"/>
      <c r="D33" s="284">
        <f>IF(ISNUMBER(SEARCH(ZAKL_DATA!$B$14,E33)),MAX($D$2:D32)+1,0)</f>
        <v>31.0</v>
      </c>
      <c r="E33" s="285" t="s">
        <v>423</v>
      </c>
      <c r="F33" s="286">
        <v>2119.0</v>
      </c>
      <c r="G33" s="287"/>
      <c r="H33" s="288" t="str">
        <f>IFERROR(VLOOKUP(ROWS($H$3:H33),$D$3:$E$204,2,0),"")</f>
        <v>PODĚBRADY</v>
      </c>
      <c r="I33" s="280"/>
      <c r="J33" s="297" t="s">
        <v>624</v>
      </c>
      <c r="K33" s="308" t="s">
        <v>934</v>
      </c>
      <c r="M33" s="336">
        <f>IF(ISNUMBER(SEARCH(ZAKL_DATA!$B$29,N33)),MAX($M$2:M32)+1,0)</f>
        <v>31.0</v>
      </c>
      <c r="N33" s="356" t="s">
        <v>1751</v>
      </c>
      <c r="O33" s="357" t="s">
        <v>2503</v>
      </c>
      <c r="Q33" s="320"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5863</v>
      </c>
      <c r="V33">
        <v>503738.0</v>
      </c>
    </row>
    <row r="34" spans="1:22" ht="12.75" customHeight="1">
      <c r="A34" s="280"/>
      <c r="B34" s="280"/>
      <c r="C34" s="280"/>
      <c r="D34" s="284">
        <f>IF(ISNUMBER(SEARCH(ZAKL_DATA!$B$14,E34)),MAX($D$2:D33)+1,0)</f>
        <v>32.0</v>
      </c>
      <c r="E34" s="285" t="s">
        <v>424</v>
      </c>
      <c r="F34" s="286">
        <v>2120.0</v>
      </c>
      <c r="G34" s="287"/>
      <c r="H34" s="288" t="str">
        <f>IFERROR(VLOOKUP(ROWS($H$3:H34),$D$3:$E$204,2,0),"")</f>
        <v>PŘÍBRAM</v>
      </c>
      <c r="I34" s="280"/>
      <c r="J34" s="297" t="s">
        <v>625</v>
      </c>
      <c r="K34" s="308" t="s">
        <v>935</v>
      </c>
      <c r="M34" s="336">
        <f>IF(ISNUMBER(SEARCH(ZAKL_DATA!$B$29,N34)),MAX($M$2:M33)+1,0)</f>
        <v>32.0</v>
      </c>
      <c r="N34" s="356" t="s">
        <v>1578</v>
      </c>
      <c r="O34" s="357" t="s">
        <v>2504</v>
      </c>
      <c r="Q34" s="320"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7428</v>
      </c>
      <c r="V34">
        <v>503916.0</v>
      </c>
    </row>
    <row r="35" spans="1:22" ht="12.75" customHeight="1">
      <c r="A35" s="280"/>
      <c r="B35" s="280"/>
      <c r="C35" s="280"/>
      <c r="D35" s="284">
        <f>IF(ISNUMBER(SEARCH(ZAKL_DATA!$B$14,E35)),MAX($D$2:D34)+1,0)</f>
        <v>33.0</v>
      </c>
      <c r="E35" s="285" t="s">
        <v>425</v>
      </c>
      <c r="F35" s="286">
        <v>2121.0</v>
      </c>
      <c r="G35" s="287"/>
      <c r="H35" s="288" t="str">
        <f>IFERROR(VLOOKUP(ROWS($H$3:H35),$D$3:$E$204,2,0),"")</f>
        <v>RAKOVNÍK</v>
      </c>
      <c r="I35" s="280"/>
      <c r="J35" s="297" t="s">
        <v>626</v>
      </c>
      <c r="K35" s="308" t="s">
        <v>936</v>
      </c>
      <c r="M35" s="336">
        <f>IF(ISNUMBER(SEARCH(ZAKL_DATA!$B$29,N35)),MAX($M$2:M34)+1,0)</f>
        <v>33.0</v>
      </c>
      <c r="N35" s="356" t="s">
        <v>1780</v>
      </c>
      <c r="O35" s="357" t="s">
        <v>2505</v>
      </c>
      <c r="Q35" s="320"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8367</v>
      </c>
      <c r="V35">
        <v>503941.0</v>
      </c>
    </row>
    <row r="36" spans="1:22" ht="12.75" customHeight="1">
      <c r="A36" s="280"/>
      <c r="B36" s="280"/>
      <c r="C36" s="280"/>
      <c r="D36" s="284">
        <f>IF(ISNUMBER(SEARCH(ZAKL_DATA!$B$14,E36)),MAX($D$2:D35)+1,0)</f>
        <v>34.0</v>
      </c>
      <c r="E36" s="285" t="s">
        <v>426</v>
      </c>
      <c r="F36" s="286">
        <v>2122.0</v>
      </c>
      <c r="G36" s="287"/>
      <c r="H36" s="288" t="str">
        <f>IFERROR(VLOOKUP(ROWS($H$3:H36),$D$3:$E$204,2,0),"")</f>
        <v>ŘÍČANY</v>
      </c>
      <c r="I36" s="280"/>
      <c r="J36" s="297" t="s">
        <v>627</v>
      </c>
      <c r="K36" s="308" t="s">
        <v>937</v>
      </c>
      <c r="M36" s="336">
        <f>IF(ISNUMBER(SEARCH(ZAKL_DATA!$B$29,N36)),MAX($M$2:M35)+1,0)</f>
        <v>34.0</v>
      </c>
      <c r="N36" s="356" t="s">
        <v>1579</v>
      </c>
      <c r="O36" s="357" t="s">
        <v>2506</v>
      </c>
      <c r="Q36" s="320" t="str">
        <f>IFERROR(VLOOKUP(ROWS($Q$3:Q36),$M$3:$N$1699,2,0),"")</f>
        <v>Podpůrné činnosti pro lesnictví</v>
      </c>
      <c r="S36" t="str">
        <f>IF(ISNUMBER(SEARCH(ZAKL_DATA!$B$18,FU!$U36)),U36,"")</f>
        <v>Bačkov</v>
      </c>
      <c r="T36" t="str">
        <f t="array" ref="T36">IFERROR(INDEX($S$3:$S$6255,SMALL(IF(ISNUMBER(SEARCH("",$S$3:$S$6255)),ROW($S$1:$S$6253),""),ROW(S34))),"")</f>
        <v>Bačkov</v>
      </c>
      <c r="U36" t="s">
        <v>5284</v>
      </c>
      <c r="V36">
        <v>504246.0</v>
      </c>
    </row>
    <row r="37" spans="1:22" ht="12.75" customHeight="1">
      <c r="A37" s="280"/>
      <c r="B37" s="280"/>
      <c r="C37" s="280"/>
      <c r="D37" s="284">
        <f>IF(ISNUMBER(SEARCH(ZAKL_DATA!$B$14,E37)),MAX($D$2:D36)+1,0)</f>
        <v>35.0</v>
      </c>
      <c r="E37" s="285" t="s">
        <v>427</v>
      </c>
      <c r="F37" s="286">
        <v>2123.0</v>
      </c>
      <c r="G37" s="287"/>
      <c r="H37" s="288" t="str">
        <f>IFERROR(VLOOKUP(ROWS($H$3:H37),$D$3:$E$204,2,0),"")</f>
        <v>SEDLČANY</v>
      </c>
      <c r="I37" s="280"/>
      <c r="J37" s="297" t="s">
        <v>628</v>
      </c>
      <c r="K37" s="308" t="s">
        <v>938</v>
      </c>
      <c r="M37" s="336">
        <f>IF(ISNUMBER(SEARCH(ZAKL_DATA!$B$29,N37)),MAX($M$2:M36)+1,0)</f>
        <v>35.0</v>
      </c>
      <c r="N37" s="356" t="s">
        <v>1806</v>
      </c>
      <c r="O37" s="357" t="s">
        <v>2507</v>
      </c>
      <c r="Q37" s="320"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5169</v>
      </c>
      <c r="V37">
        <v>504301.0</v>
      </c>
    </row>
    <row r="38" spans="1:22" ht="12.75" customHeight="1">
      <c r="A38" s="280"/>
      <c r="B38" s="280"/>
      <c r="C38" s="280"/>
      <c r="D38" s="284">
        <f>IF(ISNUMBER(SEARCH(ZAKL_DATA!$B$14,E38)),MAX($D$2:D37)+1,0)</f>
        <v>36.0</v>
      </c>
      <c r="E38" s="285" t="s">
        <v>428</v>
      </c>
      <c r="F38" s="286">
        <v>2124.0</v>
      </c>
      <c r="G38" s="287"/>
      <c r="H38" s="288" t="str">
        <f>IFERROR(VLOOKUP(ROWS($H$3:H38),$D$3:$E$204,2,0),"")</f>
        <v>SLANÝ</v>
      </c>
      <c r="I38" s="280"/>
      <c r="J38" s="297" t="s">
        <v>629</v>
      </c>
      <c r="K38" s="308" t="s">
        <v>939</v>
      </c>
      <c r="M38" s="336">
        <f>IF(ISNUMBER(SEARCH(ZAKL_DATA!$B$29,N38)),MAX($M$2:M37)+1,0)</f>
        <v>36.0</v>
      </c>
      <c r="N38" s="356" t="s">
        <v>1828</v>
      </c>
      <c r="O38" s="357" t="s">
        <v>2508</v>
      </c>
      <c r="Q38" s="320"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4488</v>
      </c>
      <c r="V38">
        <v>504441.0</v>
      </c>
    </row>
    <row r="39" spans="1:22" ht="12.75" customHeight="1">
      <c r="A39" s="280"/>
      <c r="B39" s="280"/>
      <c r="C39" s="280"/>
      <c r="D39" s="284">
        <f>IF(ISNUMBER(SEARCH(ZAKL_DATA!$B$14,E39)),MAX($D$2:D38)+1,0)</f>
        <v>37.0</v>
      </c>
      <c r="E39" s="285" t="s">
        <v>429</v>
      </c>
      <c r="F39" s="286">
        <v>2125.0</v>
      </c>
      <c r="G39" s="287"/>
      <c r="H39" s="288" t="str">
        <f>IFERROR(VLOOKUP(ROWS($H$3:H39),$D$3:$E$204,2,0),"")</f>
        <v>VLAŠIM</v>
      </c>
      <c r="I39" s="280"/>
      <c r="J39" s="297" t="s">
        <v>630</v>
      </c>
      <c r="K39" s="308" t="s">
        <v>940</v>
      </c>
      <c r="M39" s="336">
        <f>IF(ISNUMBER(SEARCH(ZAKL_DATA!$B$29,N39)),MAX($M$2:M38)+1,0)</f>
        <v>37.0</v>
      </c>
      <c r="N39" s="356" t="s">
        <v>1840</v>
      </c>
      <c r="O39" s="357" t="s">
        <v>2509</v>
      </c>
      <c r="Q39" s="320" t="str">
        <f>IFERROR(VLOOKUP(ROWS($Q$3:Q39),$M$3:$N$1699,2,0),"")</f>
        <v>Výroba elektrických zařízení</v>
      </c>
      <c r="S39" t="str">
        <f>IF(ISNUMBER(SEARCH(ZAKL_DATA!$B$18,FU!$U39)),U39,"")</f>
        <v>Baliny</v>
      </c>
      <c r="T39" t="str">
        <f t="array" ref="T39">IFERROR(INDEX($S$3:$S$6255,SMALL(IF(ISNUMBER(SEARCH("",$S$3:$S$6255)),ROW($S$1:$S$6253),""),ROW(S37))),"")</f>
        <v>Baliny</v>
      </c>
      <c r="U39" t="s">
        <v>8678</v>
      </c>
      <c r="V39">
        <v>504505.0</v>
      </c>
    </row>
    <row r="40" spans="1:22" ht="12.75" customHeight="1">
      <c r="A40" s="280"/>
      <c r="B40" s="280"/>
      <c r="C40" s="280"/>
      <c r="D40" s="284">
        <f>IF(ISNUMBER(SEARCH(ZAKL_DATA!$B$14,E40)),MAX($D$2:D39)+1,0)</f>
        <v>38.0</v>
      </c>
      <c r="E40" s="285" t="s">
        <v>430</v>
      </c>
      <c r="F40" s="286">
        <v>2126.0</v>
      </c>
      <c r="G40" s="287"/>
      <c r="H40" s="288" t="str">
        <f>IFERROR(VLOOKUP(ROWS($H$3:H40),$D$3:$E$204,2,0),"")</f>
        <v>VOTICE</v>
      </c>
      <c r="I40" s="280"/>
      <c r="J40" s="297" t="s">
        <v>631</v>
      </c>
      <c r="K40" s="308" t="s">
        <v>941</v>
      </c>
      <c r="M40" s="336">
        <f>IF(ISNUMBER(SEARCH(ZAKL_DATA!$B$29,N40)),MAX($M$2:M39)+1,0)</f>
        <v>38.0</v>
      </c>
      <c r="N40" s="356" t="s">
        <v>1852</v>
      </c>
      <c r="O40" s="357" t="s">
        <v>2510</v>
      </c>
      <c r="Q40" s="320" t="str">
        <f>IFERROR(VLOOKUP(ROWS($Q$3:Q40),$M$3:$N$1699,2,0),"")</f>
        <v>Výroba strojů a zařízení j. n.</v>
      </c>
      <c r="S40" t="str">
        <f>IF(ISNUMBER(SEARCH(ZAKL_DATA!$B$18,FU!$U40)),U40,"")</f>
        <v>Balkova Lhota</v>
      </c>
      <c r="T40" t="str">
        <f t="array" ref="T40">IFERROR(INDEX($S$3:$S$6255,SMALL(IF(ISNUMBER(SEARCH("",$S$3:$S$6255)),ROW($S$1:$S$6253),""),ROW(S38))),"")</f>
        <v>Balkova Lhota</v>
      </c>
      <c r="U40" t="s">
        <v>6448</v>
      </c>
      <c r="V40">
        <v>504785.0</v>
      </c>
    </row>
    <row r="41" spans="1:22" ht="12.75" customHeight="1">
      <c r="A41" s="280"/>
      <c r="B41" s="280"/>
      <c r="C41" s="280"/>
      <c r="D41" s="284">
        <f>IF(ISNUMBER(SEARCH(ZAKL_DATA!$B$14,E41)),MAX($D$2:D40)+1,0)</f>
        <v>39.0</v>
      </c>
      <c r="E41" s="285" t="s">
        <v>431</v>
      </c>
      <c r="F41" s="286">
        <v>2201.0</v>
      </c>
      <c r="G41" s="287"/>
      <c r="H41" s="288" t="str">
        <f>IFERROR(VLOOKUP(ROWS($H$3:H41),$D$3:$E$204,2,0),"")</f>
        <v>ČESKÉ BUDĚJOVICE</v>
      </c>
      <c r="I41" s="280"/>
      <c r="J41" s="297" t="s">
        <v>632</v>
      </c>
      <c r="K41" s="308" t="s">
        <v>942</v>
      </c>
      <c r="M41" s="336">
        <f>IF(ISNUMBER(SEARCH(ZAKL_DATA!$B$29,N41)),MAX($M$2:M40)+1,0)</f>
        <v>39.0</v>
      </c>
      <c r="N41" s="356" t="s">
        <v>1877</v>
      </c>
      <c r="O41" s="357" t="s">
        <v>2511</v>
      </c>
      <c r="Q41" s="320"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7173</v>
      </c>
      <c r="V41">
        <v>504807.0</v>
      </c>
    </row>
    <row r="42" spans="1:22" ht="12.75" customHeight="1">
      <c r="A42" s="280"/>
      <c r="B42" s="280"/>
      <c r="C42" s="280"/>
      <c r="D42" s="284">
        <f>IF(ISNUMBER(SEARCH(ZAKL_DATA!$B$14,E42)),MAX($D$2:D41)+1,0)</f>
        <v>40.0</v>
      </c>
      <c r="E42" s="285" t="s">
        <v>432</v>
      </c>
      <c r="F42" s="286">
        <v>2202.0</v>
      </c>
      <c r="G42" s="287"/>
      <c r="H42" s="288" t="str">
        <f>IFERROR(VLOOKUP(ROWS($H$3:H42),$D$3:$E$204,2,0),"")</f>
        <v>BLATNÁ</v>
      </c>
      <c r="I42" s="280"/>
      <c r="J42" s="297" t="s">
        <v>633</v>
      </c>
      <c r="K42" s="308" t="s">
        <v>943</v>
      </c>
      <c r="M42" s="336">
        <f>IF(ISNUMBER(SEARCH(ZAKL_DATA!$B$29,N42)),MAX($M$2:M41)+1,0)</f>
        <v>40.0</v>
      </c>
      <c r="N42" s="356" t="s">
        <v>1883</v>
      </c>
      <c r="O42" s="357" t="s">
        <v>2512</v>
      </c>
      <c r="Q42" s="320"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8461</v>
      </c>
      <c r="V42">
        <v>504921.0</v>
      </c>
    </row>
    <row r="43" spans="1:22" ht="12.75" customHeight="1">
      <c r="A43" s="280"/>
      <c r="B43" s="280"/>
      <c r="C43" s="280"/>
      <c r="D43" s="284">
        <f>IF(ISNUMBER(SEARCH(ZAKL_DATA!$B$14,E43)),MAX($D$2:D42)+1,0)</f>
        <v>41.0</v>
      </c>
      <c r="E43" s="285" t="s">
        <v>433</v>
      </c>
      <c r="F43" s="286">
        <v>2203.0</v>
      </c>
      <c r="G43" s="287"/>
      <c r="H43" s="288" t="str">
        <f>IFERROR(VLOOKUP(ROWS($H$3:H43),$D$3:$E$204,2,0),"")</f>
        <v>ČESKÝ KRUMLOV</v>
      </c>
      <c r="I43" s="280"/>
      <c r="J43" s="297" t="s">
        <v>634</v>
      </c>
      <c r="K43" s="308" t="s">
        <v>944</v>
      </c>
      <c r="M43" s="336">
        <f>IF(ISNUMBER(SEARCH(ZAKL_DATA!$B$29,N43)),MAX($M$2:M42)+1,0)</f>
        <v>41.0</v>
      </c>
      <c r="N43" s="356" t="s">
        <v>1893</v>
      </c>
      <c r="O43" s="357" t="s">
        <v>2513</v>
      </c>
      <c r="Q43" s="320" t="str">
        <f>IFERROR(VLOOKUP(ROWS($Q$3:Q43),$M$3:$N$1699,2,0),"")</f>
        <v>Výroba nábytku</v>
      </c>
      <c r="S43" t="str">
        <f>IF(ISNUMBER(SEARCH(ZAKL_DATA!$B$18,FU!$U43)),U43,"")</f>
        <v>Báňovice</v>
      </c>
      <c r="T43" t="str">
        <f t="array" ref="T43">IFERROR(INDEX($S$3:$S$6255,SMALL(IF(ISNUMBER(SEARCH("",$S$3:$S$6255)),ROW($S$1:$S$6253),""),ROW(S41))),"")</f>
        <v>Báňovice</v>
      </c>
      <c r="U43" t="s">
        <v>6400</v>
      </c>
      <c r="V43">
        <v>504955.0</v>
      </c>
    </row>
    <row r="44" spans="1:22" ht="12.75" customHeight="1">
      <c r="A44" s="280"/>
      <c r="B44" s="280"/>
      <c r="C44" s="280"/>
      <c r="D44" s="284">
        <f>IF(ISNUMBER(SEARCH(ZAKL_DATA!$B$14,E44)),MAX($D$2:D43)+1,0)</f>
        <v>42.0</v>
      </c>
      <c r="E44" s="285" t="s">
        <v>434</v>
      </c>
      <c r="F44" s="286">
        <v>2204.0</v>
      </c>
      <c r="G44" s="287"/>
      <c r="H44" s="288" t="str">
        <f>IFERROR(VLOOKUP(ROWS($H$3:H44),$D$3:$E$204,2,0),"")</f>
        <v>DAČICE</v>
      </c>
      <c r="I44" s="280"/>
      <c r="J44" s="297" t="s">
        <v>635</v>
      </c>
      <c r="K44" s="308" t="s">
        <v>945</v>
      </c>
      <c r="M44" s="336">
        <f>IF(ISNUMBER(SEARCH(ZAKL_DATA!$B$29,N44)),MAX($M$2:M43)+1,0)</f>
        <v>42.0</v>
      </c>
      <c r="N44" s="356" t="s">
        <v>1581</v>
      </c>
      <c r="O44" s="357" t="s">
        <v>2514</v>
      </c>
      <c r="Q44" s="320" t="str">
        <f>IFERROR(VLOOKUP(ROWS($Q$3:Q44),$M$3:$N$1699,2,0),"")</f>
        <v>Rybolov</v>
      </c>
      <c r="S44" t="str">
        <f>IF(ISNUMBER(SEARCH(ZAKL_DATA!$B$18,FU!$U44)),U44,"")</f>
        <v>Bantice</v>
      </c>
      <c r="T44" t="str">
        <f t="array" ref="T44">IFERROR(INDEX($S$3:$S$6255,SMALL(IF(ISNUMBER(SEARCH("",$S$3:$S$6255)),ROW($S$1:$S$6253),""),ROW(S42))),"")</f>
        <v>Bantice</v>
      </c>
      <c r="U44" t="s">
        <v>8575</v>
      </c>
      <c r="V44">
        <v>505005.0</v>
      </c>
    </row>
    <row r="45" spans="1:22" ht="12.75" customHeight="1">
      <c r="A45" s="280"/>
      <c r="B45" s="280"/>
      <c r="C45" s="280"/>
      <c r="D45" s="284">
        <f>IF(ISNUMBER(SEARCH(ZAKL_DATA!$B$14,E45)),MAX($D$2:D44)+1,0)</f>
        <v>43.0</v>
      </c>
      <c r="E45" s="285" t="s">
        <v>435</v>
      </c>
      <c r="F45" s="286">
        <v>2205.0</v>
      </c>
      <c r="G45" s="287"/>
      <c r="H45" s="288" t="str">
        <f>IFERROR(VLOOKUP(ROWS($H$3:H45),$D$3:$E$204,2,0),"")</f>
        <v>JINDŘICHŮV HRADEC</v>
      </c>
      <c r="I45" s="280"/>
      <c r="J45" s="298" t="s">
        <v>636</v>
      </c>
      <c r="K45" s="308" t="s">
        <v>946</v>
      </c>
      <c r="M45" s="336">
        <f>IF(ISNUMBER(SEARCH(ZAKL_DATA!$B$29,N45)),MAX($M$2:M44)+1,0)</f>
        <v>43.0</v>
      </c>
      <c r="N45" s="356" t="s">
        <v>1898</v>
      </c>
      <c r="O45" s="357" t="s">
        <v>2515</v>
      </c>
      <c r="Q45" s="320" t="str">
        <f>IFERROR(VLOOKUP(ROWS($Q$3:Q45),$M$3:$N$1699,2,0),"")</f>
        <v>Ostatní zpracovatelský průmysl</v>
      </c>
      <c r="S45" t="str">
        <f>IF(ISNUMBER(SEARCH(ZAKL_DATA!$B$18,FU!$U45)),U45,"")</f>
        <v>Barchov</v>
      </c>
      <c r="T45" t="str">
        <f t="array" ref="T45">IFERROR(INDEX($S$3:$S$6255,SMALL(IF(ISNUMBER(SEARCH("",$S$3:$S$6255)),ROW($S$1:$S$6253),""),ROW(S43))),"")</f>
        <v>Barchov</v>
      </c>
      <c r="U45" t="s">
        <v>6955</v>
      </c>
      <c r="V45">
        <v>505013.0</v>
      </c>
    </row>
    <row r="46" spans="1:22" ht="12.75" customHeight="1">
      <c r="A46" s="280"/>
      <c r="B46" s="280"/>
      <c r="C46" s="280"/>
      <c r="D46" s="284">
        <f>IF(ISNUMBER(SEARCH(ZAKL_DATA!$B$14,E46)),MAX($D$2:D45)+1,0)</f>
        <v>44.0</v>
      </c>
      <c r="E46" s="285" t="s">
        <v>436</v>
      </c>
      <c r="F46" s="286">
        <v>2206.0</v>
      </c>
      <c r="G46" s="287"/>
      <c r="H46" s="288" t="str">
        <f>IFERROR(VLOOKUP(ROWS($H$3:H46),$D$3:$E$204,2,0),"")</f>
        <v>KAPLICE</v>
      </c>
      <c r="I46" s="280"/>
      <c r="J46" s="297" t="s">
        <v>637</v>
      </c>
      <c r="K46" s="308" t="s">
        <v>357</v>
      </c>
      <c r="M46" s="336">
        <f>IF(ISNUMBER(SEARCH(ZAKL_DATA!$B$29,N46)),MAX($M$2:M45)+1,0)</f>
        <v>44.0</v>
      </c>
      <c r="N46" s="356" t="s">
        <v>1584</v>
      </c>
      <c r="O46" s="357" t="s">
        <v>2516</v>
      </c>
      <c r="Q46" s="320" t="str">
        <f>IFERROR(VLOOKUP(ROWS($Q$3:Q46),$M$3:$N$1699,2,0),"")</f>
        <v>Akvakultura</v>
      </c>
      <c r="S46" t="str">
        <f>IF(ISNUMBER(SEARCH(ZAKL_DATA!$B$18,FU!$U46)),U46,"")</f>
        <v>Barchov</v>
      </c>
      <c r="T46" t="str">
        <f t="array" ref="T46">IFERROR(INDEX($S$3:$S$6255,SMALL(IF(ISNUMBER(SEARCH("",$S$3:$S$6255)),ROW($S$1:$S$6253),""),ROW(S44))),"")</f>
        <v>Barchov</v>
      </c>
      <c r="U46" t="s">
        <v>6955</v>
      </c>
      <c r="V46">
        <v>505030.0</v>
      </c>
    </row>
    <row r="47" spans="1:22" ht="12.75" customHeight="1">
      <c r="A47" s="280"/>
      <c r="B47" s="280"/>
      <c r="C47" s="280"/>
      <c r="D47" s="284">
        <f>IF(ISNUMBER(SEARCH(ZAKL_DATA!$B$14,E47)),MAX($D$2:D46)+1,0)</f>
        <v>45.0</v>
      </c>
      <c r="E47" s="285" t="s">
        <v>437</v>
      </c>
      <c r="F47" s="286">
        <v>2207.0</v>
      </c>
      <c r="G47" s="287"/>
      <c r="H47" s="288" t="str">
        <f>IFERROR(VLOOKUP(ROWS($H$3:H47),$D$3:$E$204,2,0),"")</f>
        <v>MILEVSKO</v>
      </c>
      <c r="I47" s="280"/>
      <c r="J47" s="297" t="s">
        <v>638</v>
      </c>
      <c r="K47" s="308" t="s">
        <v>947</v>
      </c>
      <c r="M47" s="336">
        <f>IF(ISNUMBER(SEARCH(ZAKL_DATA!$B$29,N47)),MAX($M$2:M46)+1,0)</f>
        <v>45.0</v>
      </c>
      <c r="N47" s="356" t="s">
        <v>1910</v>
      </c>
      <c r="O47" s="357" t="s">
        <v>2517</v>
      </c>
      <c r="Q47" s="320" t="str">
        <f>IFERROR(VLOOKUP(ROWS($Q$3:Q47),$M$3:$N$1699,2,0),"")</f>
        <v>Opravy a instalace strojů a zařízení</v>
      </c>
      <c r="S47" t="str">
        <f>IF(ISNUMBER(SEARCH(ZAKL_DATA!$B$18,FU!$U47)),U47,"")</f>
        <v>Barchovice</v>
      </c>
      <c r="T47" t="str">
        <f t="array" ref="T47">IFERROR(INDEX($S$3:$S$6255,SMALL(IF(ISNUMBER(SEARCH("",$S$3:$S$6255)),ROW($S$1:$S$6253),""),ROW(S45))),"")</f>
        <v>Barchovice</v>
      </c>
      <c r="U47" t="s">
        <v>4274</v>
      </c>
      <c r="V47">
        <v>505081.0</v>
      </c>
    </row>
    <row r="48" spans="1:22" ht="12.75" customHeight="1">
      <c r="A48" s="280"/>
      <c r="B48" s="280"/>
      <c r="C48" s="280"/>
      <c r="D48" s="284">
        <f>IF(ISNUMBER(SEARCH(ZAKL_DATA!$B$14,E48)),MAX($D$2:D47)+1,0)</f>
        <v>46.0</v>
      </c>
      <c r="E48" s="285" t="s">
        <v>438</v>
      </c>
      <c r="F48" s="286">
        <v>2208.0</v>
      </c>
      <c r="G48" s="287"/>
      <c r="H48" s="288" t="str">
        <f>IFERROR(VLOOKUP(ROWS($H$3:H48),$D$3:$E$204,2,0),"")</f>
        <v>PÍSEK</v>
      </c>
      <c r="I48" s="280"/>
      <c r="J48" s="297" t="s">
        <v>639</v>
      </c>
      <c r="K48" s="308" t="s">
        <v>948</v>
      </c>
      <c r="M48" s="336">
        <f>IF(ISNUMBER(SEARCH(ZAKL_DATA!$B$29,N48)),MAX($M$2:M47)+1,0)</f>
        <v>46.0</v>
      </c>
      <c r="N48" s="356" t="s">
        <v>1921</v>
      </c>
      <c r="O48" s="357" t="s">
        <v>2518</v>
      </c>
      <c r="Q48" s="320"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8932</v>
      </c>
      <c r="V48">
        <v>505099.0</v>
      </c>
    </row>
    <row r="49" spans="1:22" ht="12.75" customHeight="1">
      <c r="A49" s="280"/>
      <c r="B49" s="280"/>
      <c r="C49" s="280"/>
      <c r="D49" s="284">
        <f>IF(ISNUMBER(SEARCH(ZAKL_DATA!$B$14,E49)),MAX($D$2:D48)+1,0)</f>
        <v>47.0</v>
      </c>
      <c r="E49" s="285" t="s">
        <v>439</v>
      </c>
      <c r="F49" s="286">
        <v>2209.0</v>
      </c>
      <c r="G49" s="287"/>
      <c r="H49" s="288" t="str">
        <f>IFERROR(VLOOKUP(ROWS($H$3:H49),$D$3:$E$204,2,0),"")</f>
        <v>PRACHATICE</v>
      </c>
      <c r="I49" s="280"/>
      <c r="J49" s="297" t="s">
        <v>640</v>
      </c>
      <c r="K49" s="308" t="s">
        <v>949</v>
      </c>
      <c r="M49" s="336">
        <f>IF(ISNUMBER(SEARCH(ZAKL_DATA!$B$29,N49)),MAX($M$2:M48)+1,0)</f>
        <v>47.0</v>
      </c>
      <c r="N49" s="356" t="s">
        <v>1939</v>
      </c>
      <c r="O49" s="357" t="s">
        <v>2519</v>
      </c>
      <c r="Q49" s="320"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7429</v>
      </c>
      <c r="V49">
        <v>505111.0</v>
      </c>
    </row>
    <row r="50" spans="1:22" ht="12.75" customHeight="1">
      <c r="A50" s="280"/>
      <c r="B50" s="280"/>
      <c r="C50" s="280"/>
      <c r="D50" s="284">
        <f>IF(ISNUMBER(SEARCH(ZAKL_DATA!$B$14,E50)),MAX($D$2:D49)+1,0)</f>
        <v>48.0</v>
      </c>
      <c r="E50" s="285" t="s">
        <v>440</v>
      </c>
      <c r="F50" s="286">
        <v>2210.0</v>
      </c>
      <c r="G50" s="287"/>
      <c r="H50" s="288" t="str">
        <f>IFERROR(VLOOKUP(ROWS($H$3:H50),$D$3:$E$204,2,0),"")</f>
        <v>SOBĚSLAV</v>
      </c>
      <c r="I50" s="280"/>
      <c r="J50" s="297" t="s">
        <v>641</v>
      </c>
      <c r="K50" s="308" t="s">
        <v>950</v>
      </c>
      <c r="M50" s="336">
        <f>IF(ISNUMBER(SEARCH(ZAKL_DATA!$B$29,N50)),MAX($M$2:M49)+1,0)</f>
        <v>48.0</v>
      </c>
      <c r="N50" s="356" t="s">
        <v>1940</v>
      </c>
      <c r="O50" s="357" t="s">
        <v>2520</v>
      </c>
      <c r="Q50" s="320" t="str">
        <f>IFERROR(VLOOKUP(ROWS($Q$3:Q50),$M$3:$N$1699,2,0),"")</f>
        <v>Činnosti související s odpadními vodami</v>
      </c>
      <c r="S50" t="str">
        <f>IF(ISNUMBER(SEARCH(ZAKL_DATA!$B$18,FU!$U50)),U50,"")</f>
        <v>Bartoušov</v>
      </c>
      <c r="T50" t="str">
        <f t="array" ref="T50">IFERROR(INDEX($S$3:$S$6255,SMALL(IF(ISNUMBER(SEARCH("",$S$3:$S$6255)),ROW($S$1:$S$6253),""),ROW(S48))),"")</f>
        <v>Bartoušov</v>
      </c>
      <c r="U50" t="s">
        <v>5427</v>
      </c>
      <c r="V50">
        <v>505145.0</v>
      </c>
    </row>
    <row r="51" spans="1:22" ht="12.75" customHeight="1">
      <c r="A51" s="280"/>
      <c r="B51" s="280"/>
      <c r="C51" s="280"/>
      <c r="D51" s="284">
        <f>IF(ISNUMBER(SEARCH(ZAKL_DATA!$B$14,E51)),MAX($D$2:D50)+1,0)</f>
        <v>49.0</v>
      </c>
      <c r="E51" s="285" t="s">
        <v>441</v>
      </c>
      <c r="F51" s="286">
        <v>2211.0</v>
      </c>
      <c r="G51" s="287"/>
      <c r="H51" s="288" t="str">
        <f>IFERROR(VLOOKUP(ROWS($H$3:H51),$D$3:$E$204,2,0),"")</f>
        <v>STRAKONICE</v>
      </c>
      <c r="I51" s="280"/>
      <c r="J51" s="297" t="s">
        <v>642</v>
      </c>
      <c r="K51" s="308" t="s">
        <v>951</v>
      </c>
      <c r="M51" s="336">
        <f>IF(ISNUMBER(SEARCH(ZAKL_DATA!$B$29,N51)),MAX($M$2:M50)+1,0)</f>
        <v>49.0</v>
      </c>
      <c r="N51" s="356" t="s">
        <v>2521</v>
      </c>
      <c r="O51" s="357" t="s">
        <v>2522</v>
      </c>
      <c r="Q51" s="320"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8234</v>
      </c>
      <c r="V51">
        <v>505161.0</v>
      </c>
    </row>
    <row r="52" spans="1:22" ht="12.75" customHeight="1">
      <c r="A52" s="280"/>
      <c r="B52" s="280"/>
      <c r="C52" s="280"/>
      <c r="D52" s="284">
        <f>IF(ISNUMBER(SEARCH(ZAKL_DATA!$B$14,E52)),MAX($D$2:D51)+1,0)</f>
        <v>50.0</v>
      </c>
      <c r="E52" s="285" t="s">
        <v>442</v>
      </c>
      <c r="F52" s="286">
        <v>2212.0</v>
      </c>
      <c r="G52" s="287"/>
      <c r="H52" s="288" t="str">
        <f>IFERROR(VLOOKUP(ROWS($H$3:H52),$D$3:$E$204,2,0),"")</f>
        <v>TÁBOR</v>
      </c>
      <c r="I52" s="280"/>
      <c r="J52" s="297" t="s">
        <v>643</v>
      </c>
      <c r="K52" s="308" t="s">
        <v>952</v>
      </c>
      <c r="M52" s="336">
        <f>IF(ISNUMBER(SEARCH(ZAKL_DATA!$B$29,N52)),MAX($M$2:M51)+1,0)</f>
        <v>50.0</v>
      </c>
      <c r="N52" s="356" t="s">
        <v>1949</v>
      </c>
      <c r="O52" s="357" t="s">
        <v>2523</v>
      </c>
      <c r="Q52" s="320" t="str">
        <f>IFERROR(VLOOKUP(ROWS($Q$3:Q52),$M$3:$N$1699,2,0),"")</f>
        <v>Sanace a jiné činnosti související s odpady</v>
      </c>
      <c r="S52" t="str">
        <f>IF(ISNUMBER(SEARCH(ZAKL_DATA!$B$18,FU!$U52)),U52,"")</f>
        <v>Baška</v>
      </c>
      <c r="T52" t="str">
        <f t="array" ref="T52">IFERROR(INDEX($S$3:$S$6255,SMALL(IF(ISNUMBER(SEARCH("",$S$3:$S$6255)),ROW($S$1:$S$6253),""),ROW(S50))),"")</f>
        <v>Baška</v>
      </c>
      <c r="U52" t="s">
        <v>8851</v>
      </c>
      <c r="V52">
        <v>505188.0</v>
      </c>
    </row>
    <row r="53" spans="1:22" ht="12.75" customHeight="1">
      <c r="A53" s="280"/>
      <c r="B53" s="280"/>
      <c r="C53" s="280"/>
      <c r="D53" s="284">
        <f>IF(ISNUMBER(SEARCH(ZAKL_DATA!$B$14,E53)),MAX($D$2:D52)+1,0)</f>
        <v>51.0</v>
      </c>
      <c r="E53" s="285" t="s">
        <v>443</v>
      </c>
      <c r="F53" s="286">
        <v>2213.0</v>
      </c>
      <c r="G53" s="287"/>
      <c r="H53" s="288" t="str">
        <f>IFERROR(VLOOKUP(ROWS($H$3:H53),$D$3:$E$204,2,0),"")</f>
        <v>TRHOVÉ SVINY</v>
      </c>
      <c r="I53" s="280"/>
      <c r="J53" s="297" t="s">
        <v>644</v>
      </c>
      <c r="K53" s="308" t="s">
        <v>953</v>
      </c>
      <c r="M53" s="336">
        <f>IF(ISNUMBER(SEARCH(ZAKL_DATA!$B$29,N53)),MAX($M$2:M52)+1,0)</f>
        <v>51.0</v>
      </c>
      <c r="N53" s="356" t="s">
        <v>1950</v>
      </c>
      <c r="O53" s="357" t="s">
        <v>2524</v>
      </c>
      <c r="Q53" s="320" t="str">
        <f>IFERROR(VLOOKUP(ROWS($Q$3:Q53),$M$3:$N$1699,2,0),"")</f>
        <v>Výstavba budov</v>
      </c>
      <c r="S53" t="str">
        <f>IF(ISNUMBER(SEARCH(ZAKL_DATA!$B$18,FU!$U53)),U53,"")</f>
        <v>Bašnice</v>
      </c>
      <c r="T53" t="str">
        <f t="array" ref="T53">IFERROR(INDEX($S$3:$S$6255,SMALL(IF(ISNUMBER(SEARCH("",$S$3:$S$6255)),ROW($S$1:$S$6253),""),ROW(S51))),"")</f>
        <v>Bašnice</v>
      </c>
      <c r="U53" t="s">
        <v>7183</v>
      </c>
      <c r="V53">
        <v>505218.0</v>
      </c>
    </row>
    <row r="54" spans="1:22" ht="12.75" customHeight="1">
      <c r="A54" s="280"/>
      <c r="B54" s="280"/>
      <c r="C54" s="280"/>
      <c r="D54" s="284">
        <f>IF(ISNUMBER(SEARCH(ZAKL_DATA!$B$14,E54)),MAX($D$2:D53)+1,0)</f>
        <v>52.0</v>
      </c>
      <c r="E54" s="285" t="s">
        <v>444</v>
      </c>
      <c r="F54" s="286">
        <v>2214.0</v>
      </c>
      <c r="G54" s="287"/>
      <c r="H54" s="288" t="str">
        <f>IFERROR(VLOOKUP(ROWS($H$3:H54),$D$3:$E$204,2,0),"")</f>
        <v>TŘEBOŇ</v>
      </c>
      <c r="I54" s="280"/>
      <c r="J54" s="297" t="s">
        <v>645</v>
      </c>
      <c r="K54" s="308" t="s">
        <v>954</v>
      </c>
      <c r="M54" s="336">
        <f>IF(ISNUMBER(SEARCH(ZAKL_DATA!$B$29,N54)),MAX($M$2:M53)+1,0)</f>
        <v>52.0</v>
      </c>
      <c r="N54" s="356" t="s">
        <v>1955</v>
      </c>
      <c r="O54" s="357" t="s">
        <v>2525</v>
      </c>
      <c r="Q54" s="320" t="str">
        <f>IFERROR(VLOOKUP(ROWS($Q$3:Q54),$M$3:$N$1699,2,0),"")</f>
        <v>Inženýrské stavitelství</v>
      </c>
      <c r="S54" t="str">
        <f>IF(ISNUMBER(SEARCH(ZAKL_DATA!$B$18,FU!$U54)),U54,"")</f>
        <v>Bašť</v>
      </c>
      <c r="T54" t="str">
        <f t="array" ref="T54">IFERROR(INDEX($S$3:$S$6255,SMALL(IF(ISNUMBER(SEARCH("",$S$3:$S$6255)),ROW($S$1:$S$6253),""),ROW(S52))),"")</f>
        <v>Bašť</v>
      </c>
      <c r="U54" t="s">
        <v>4721</v>
      </c>
      <c r="V54">
        <v>505269.0</v>
      </c>
    </row>
    <row r="55" spans="1:22" ht="12.75" customHeight="1">
      <c r="A55" s="280"/>
      <c r="B55" s="280"/>
      <c r="C55" s="280"/>
      <c r="D55" s="284">
        <f>IF(ISNUMBER(SEARCH(ZAKL_DATA!$B$14,E55)),MAX($D$2:D54)+1,0)</f>
        <v>53.0</v>
      </c>
      <c r="E55" s="285" t="s">
        <v>445</v>
      </c>
      <c r="F55" s="286">
        <v>2215.0</v>
      </c>
      <c r="G55" s="287"/>
      <c r="H55" s="288" t="str">
        <f>IFERROR(VLOOKUP(ROWS($H$3:H55),$D$3:$E$204,2,0),"")</f>
        <v>TÝN NAD VLTAVOU</v>
      </c>
      <c r="I55" s="280"/>
      <c r="J55" s="297" t="s">
        <v>646</v>
      </c>
      <c r="K55" s="308" t="s">
        <v>955</v>
      </c>
      <c r="M55" s="336">
        <f>IF(ISNUMBER(SEARCH(ZAKL_DATA!$B$29,N55)),MAX($M$2:M54)+1,0)</f>
        <v>53.0</v>
      </c>
      <c r="N55" s="356" t="s">
        <v>1968</v>
      </c>
      <c r="O55" s="357" t="s">
        <v>2526</v>
      </c>
      <c r="Q55" s="320" t="str">
        <f>IFERROR(VLOOKUP(ROWS($Q$3:Q55),$M$3:$N$1699,2,0),"")</f>
        <v>Specializované stavební činnosti</v>
      </c>
      <c r="S55" t="str">
        <f>IF(ISNUMBER(SEARCH(ZAKL_DATA!$B$18,FU!$U55)),U55,"")</f>
        <v>Batelov</v>
      </c>
      <c r="T55" t="str">
        <f t="array" ref="T55">IFERROR(INDEX($S$3:$S$6255,SMALL(IF(ISNUMBER(SEARCH("",$S$3:$S$6255)),ROW($S$1:$S$6253),""),ROW(S53))),"")</f>
        <v>Batelov</v>
      </c>
      <c r="U55" t="s">
        <v>8124</v>
      </c>
      <c r="V55">
        <v>505293.0</v>
      </c>
    </row>
    <row r="56" spans="1:22" ht="12.75" customHeight="1">
      <c r="A56" s="280"/>
      <c r="B56" s="280"/>
      <c r="C56" s="280"/>
      <c r="D56" s="284">
        <f>IF(ISNUMBER(SEARCH(ZAKL_DATA!$B$14,E56)),MAX($D$2:D55)+1,0)</f>
        <v>54.0</v>
      </c>
      <c r="E56" s="285" t="s">
        <v>446</v>
      </c>
      <c r="F56" s="286">
        <v>2216.0</v>
      </c>
      <c r="G56" s="287"/>
      <c r="H56" s="288" t="str">
        <f>IFERROR(VLOOKUP(ROWS($H$3:H56),$D$3:$E$204,2,0),"")</f>
        <v>VIMPERK</v>
      </c>
      <c r="I56" s="280"/>
      <c r="J56" s="297" t="s">
        <v>647</v>
      </c>
      <c r="K56" s="308" t="s">
        <v>956</v>
      </c>
      <c r="M56" s="336">
        <f>IF(ISNUMBER(SEARCH(ZAKL_DATA!$B$29,N56)),MAX($M$2:M55)+1,0)</f>
        <v>54.0</v>
      </c>
      <c r="N56" s="356" t="s">
        <v>1990</v>
      </c>
      <c r="O56" s="357" t="s">
        <v>2527</v>
      </c>
      <c r="Q56" s="320"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7621</v>
      </c>
      <c r="V56">
        <v>505366.0</v>
      </c>
    </row>
    <row r="57" spans="1:22" ht="12.75" customHeight="1">
      <c r="A57" s="280"/>
      <c r="B57" s="280"/>
      <c r="C57" s="280"/>
      <c r="D57" s="284">
        <f>IF(ISNUMBER(SEARCH(ZAKL_DATA!$B$14,E57)),MAX($D$2:D56)+1,0)</f>
        <v>55.0</v>
      </c>
      <c r="E57" s="285" t="s">
        <v>447</v>
      </c>
      <c r="F57" s="286">
        <v>2217.0</v>
      </c>
      <c r="G57" s="287"/>
      <c r="H57" s="288" t="str">
        <f>IFERROR(VLOOKUP(ROWS($H$3:H57),$D$3:$E$204,2,0),"")</f>
        <v>VODŇANY</v>
      </c>
      <c r="I57" s="280"/>
      <c r="J57" s="297" t="s">
        <v>648</v>
      </c>
      <c r="K57" s="308" t="s">
        <v>957</v>
      </c>
      <c r="M57" s="336">
        <f>IF(ISNUMBER(SEARCH(ZAKL_DATA!$B$29,N57)),MAX($M$2:M56)+1,0)</f>
        <v>55.0</v>
      </c>
      <c r="N57" s="356" t="s">
        <v>1997</v>
      </c>
      <c r="O57" s="357" t="s">
        <v>2528</v>
      </c>
      <c r="Q57" s="320" t="str">
        <f>IFERROR(VLOOKUP(ROWS($Q$3:Q57),$M$3:$N$1699,2,0),"")</f>
        <v>Velkoobchod, kromě motorových vozidel</v>
      </c>
      <c r="S57" t="str">
        <f>IF(ISNUMBER(SEARCH(ZAKL_DATA!$B$18,FU!$U57)),U57,"")</f>
        <v>Bavorov</v>
      </c>
      <c r="T57" t="str">
        <f t="array" ref="T57">IFERROR(INDEX($S$3:$S$6255,SMALL(IF(ISNUMBER(SEARCH("",$S$3:$S$6255)),ROW($S$1:$S$6253),""),ROW(S55))),"")</f>
        <v>Bavorov</v>
      </c>
      <c r="U57" t="s">
        <v>5641</v>
      </c>
      <c r="V57">
        <v>505391.0</v>
      </c>
    </row>
    <row r="58" spans="1:22" ht="12.75" customHeight="1">
      <c r="A58" s="280"/>
      <c r="B58" s="280"/>
      <c r="C58" s="280"/>
      <c r="D58" s="284">
        <f>IF(ISNUMBER(SEARCH(ZAKL_DATA!$B$14,E58)),MAX($D$2:D57)+1,0)</f>
        <v>56.0</v>
      </c>
      <c r="E58" s="285" t="s">
        <v>448</v>
      </c>
      <c r="F58" s="286">
        <v>2301.0</v>
      </c>
      <c r="G58" s="287"/>
      <c r="H58" s="288" t="str">
        <f>IFERROR(VLOOKUP(ROWS($H$3:H58),$D$3:$E$204,2,0),"")</f>
        <v>PLZEŇ</v>
      </c>
      <c r="I58" s="280"/>
      <c r="J58" s="297" t="s">
        <v>649</v>
      </c>
      <c r="K58" s="308" t="s">
        <v>958</v>
      </c>
      <c r="M58" s="336">
        <f>IF(ISNUMBER(SEARCH(ZAKL_DATA!$B$29,N58)),MAX($M$2:M57)+1,0)</f>
        <v>56.0</v>
      </c>
      <c r="N58" s="356" t="s">
        <v>2048</v>
      </c>
      <c r="O58" s="357" t="s">
        <v>2529</v>
      </c>
      <c r="Q58" s="320" t="str">
        <f>IFERROR(VLOOKUP(ROWS($Q$3:Q58),$M$3:$N$1699,2,0),"")</f>
        <v>Maloobchod, kromě motorových vozidel</v>
      </c>
      <c r="S58" t="str">
        <f>IF(ISNUMBER(SEARCH(ZAKL_DATA!$B$18,FU!$U58)),U58,"")</f>
        <v>Bavory</v>
      </c>
      <c r="T58" t="str">
        <f t="array" ref="T58">IFERROR(INDEX($S$3:$S$6255,SMALL(IF(ISNUMBER(SEARCH("",$S$3:$S$6255)),ROW($S$1:$S$6253),""),ROW(S56))),"")</f>
        <v>Bavory</v>
      </c>
      <c r="U58" t="s">
        <v>7956</v>
      </c>
      <c r="V58">
        <v>505501.0</v>
      </c>
    </row>
    <row r="59" spans="1:22" ht="12.75" customHeight="1">
      <c r="A59" s="280"/>
      <c r="B59" s="280"/>
      <c r="C59" s="280"/>
      <c r="D59" s="284">
        <f>IF(ISNUMBER(SEARCH(ZAKL_DATA!$B$14,E59)),MAX($D$2:D58)+1,0)</f>
        <v>57.0</v>
      </c>
      <c r="E59" s="285" t="s">
        <v>449</v>
      </c>
      <c r="F59" s="286">
        <v>2302.0</v>
      </c>
      <c r="G59" s="287"/>
      <c r="H59" s="288" t="str">
        <f>IFERROR(VLOOKUP(ROWS($H$3:H59),$D$3:$E$204,2,0),"")</f>
        <v>PLZEŇ-SEVER</v>
      </c>
      <c r="I59" s="280"/>
      <c r="J59" s="298" t="s">
        <v>650</v>
      </c>
      <c r="K59" s="308" t="s">
        <v>959</v>
      </c>
      <c r="M59" s="336">
        <f>IF(ISNUMBER(SEARCH(ZAKL_DATA!$B$29,N59)),MAX($M$2:M58)+1,0)</f>
        <v>57.0</v>
      </c>
      <c r="N59" s="356" t="s">
        <v>2092</v>
      </c>
      <c r="O59" s="357" t="s">
        <v>2530</v>
      </c>
      <c r="Q59" s="320" t="str">
        <f>IFERROR(VLOOKUP(ROWS($Q$3:Q59),$M$3:$N$1699,2,0),"")</f>
        <v>Pozemní a potrubní doprava</v>
      </c>
      <c r="S59" t="str">
        <f>IF(ISNUMBER(SEARCH(ZAKL_DATA!$B$18,FU!$U59)),U59,"")</f>
        <v>Bavoryně</v>
      </c>
      <c r="T59" t="str">
        <f t="array" ref="T59">IFERROR(INDEX($S$3:$S$6255,SMALL(IF(ISNUMBER(SEARCH("",$S$3:$S$6255)),ROW($S$1:$S$6253),""),ROW(S57))),"")</f>
        <v>Bavoryně</v>
      </c>
      <c r="U59" t="s">
        <v>4395</v>
      </c>
      <c r="V59">
        <v>505528.0</v>
      </c>
    </row>
    <row r="60" spans="1:22" ht="12.75" customHeight="1">
      <c r="A60" s="280"/>
      <c r="B60" s="280"/>
      <c r="C60" s="280"/>
      <c r="D60" s="284">
        <f>IF(ISNUMBER(SEARCH(ZAKL_DATA!$B$14,E60)),MAX($D$2:D59)+1,0)</f>
        <v>58.0</v>
      </c>
      <c r="E60" s="285" t="s">
        <v>450</v>
      </c>
      <c r="F60" s="286">
        <v>2303.0</v>
      </c>
      <c r="G60" s="287"/>
      <c r="H60" s="288" t="str">
        <f>IFERROR(VLOOKUP(ROWS($H$3:H60),$D$3:$E$204,2,0),"")</f>
        <v>PLZEŇ-JIH</v>
      </c>
      <c r="I60" s="280"/>
      <c r="J60" s="297" t="s">
        <v>651</v>
      </c>
      <c r="K60" s="308" t="s">
        <v>960</v>
      </c>
      <c r="M60" s="336">
        <f>IF(ISNUMBER(SEARCH(ZAKL_DATA!$B$29,N60)),MAX($M$2:M59)+1,0)</f>
        <v>58.0</v>
      </c>
      <c r="N60" s="356" t="s">
        <v>2108</v>
      </c>
      <c r="O60" s="357" t="s">
        <v>2531</v>
      </c>
      <c r="Q60" s="320" t="str">
        <f>IFERROR(VLOOKUP(ROWS($Q$3:Q60),$M$3:$N$1699,2,0),"")</f>
        <v>Vodní doprava</v>
      </c>
      <c r="S60" t="str">
        <f>IF(ISNUMBER(SEARCH(ZAKL_DATA!$B$18,FU!$U60)),U60,"")</f>
        <v>Bdeněves</v>
      </c>
      <c r="T60" t="str">
        <f t="array" ref="T60">IFERROR(INDEX($S$3:$S$6255,SMALL(IF(ISNUMBER(SEARCH("",$S$3:$S$6255)),ROW($S$1:$S$6253),""),ROW(S58))),"")</f>
        <v>Bdeněves</v>
      </c>
      <c r="U60" t="s">
        <v>6737</v>
      </c>
      <c r="V60">
        <v>505587.0</v>
      </c>
    </row>
    <row r="61" spans="1:22" ht="12.75" customHeight="1">
      <c r="A61" s="280"/>
      <c r="B61" s="280"/>
      <c r="C61" s="280"/>
      <c r="D61" s="284">
        <f>IF(ISNUMBER(SEARCH(ZAKL_DATA!$B$14,E61)),MAX($D$2:D60)+1,0)</f>
        <v>59.0</v>
      </c>
      <c r="E61" s="285" t="s">
        <v>451</v>
      </c>
      <c r="F61" s="286">
        <v>2304.0</v>
      </c>
      <c r="G61" s="287"/>
      <c r="H61" s="288" t="str">
        <f>IFERROR(VLOOKUP(ROWS($H$3:H61),$D$3:$E$204,2,0),"")</f>
        <v>BLOVICE</v>
      </c>
      <c r="I61" s="280"/>
      <c r="J61" s="297" t="s">
        <v>652</v>
      </c>
      <c r="K61" s="308" t="s">
        <v>961</v>
      </c>
      <c r="M61" s="336">
        <f>IF(ISNUMBER(SEARCH(ZAKL_DATA!$B$29,N61)),MAX($M$2:M60)+1,0)</f>
        <v>59.0</v>
      </c>
      <c r="N61" s="356" t="s">
        <v>2113</v>
      </c>
      <c r="O61" s="357" t="s">
        <v>2532</v>
      </c>
      <c r="Q61" s="320" t="str">
        <f>IFERROR(VLOOKUP(ROWS($Q$3:Q61),$M$3:$N$1699,2,0),"")</f>
        <v>Letecká doprava</v>
      </c>
      <c r="S61" t="str">
        <f>IF(ISNUMBER(SEARCH(ZAKL_DATA!$B$18,FU!$U61)),U61,"")</f>
        <v>Bdín</v>
      </c>
      <c r="T61" t="str">
        <f t="array" ref="T61">IFERROR(INDEX($S$3:$S$6255,SMALL(IF(ISNUMBER(SEARCH("",$S$3:$S$6255)),ROW($S$1:$S$6253),""),ROW(S59))),"")</f>
        <v>Bdín</v>
      </c>
      <c r="U61" t="s">
        <v>6627</v>
      </c>
      <c r="V61">
        <v>505609.0</v>
      </c>
    </row>
    <row r="62" spans="1:22" ht="12.75" customHeight="1">
      <c r="A62" s="280"/>
      <c r="B62" s="280"/>
      <c r="C62" s="280"/>
      <c r="D62" s="284">
        <f>IF(ISNUMBER(SEARCH(ZAKL_DATA!$B$14,E62)),MAX($D$2:D61)+1,0)</f>
        <v>60.0</v>
      </c>
      <c r="E62" s="285" t="s">
        <v>452</v>
      </c>
      <c r="F62" s="286">
        <v>2305.0</v>
      </c>
      <c r="G62" s="287"/>
      <c r="H62" s="288" t="str">
        <f>IFERROR(VLOOKUP(ROWS($H$3:H62),$D$3:$E$204,2,0),"")</f>
        <v>DOMAŽLICE</v>
      </c>
      <c r="I62" s="280"/>
      <c r="J62" s="297" t="s">
        <v>653</v>
      </c>
      <c r="K62" s="308" t="s">
        <v>962</v>
      </c>
      <c r="M62" s="336">
        <f>IF(ISNUMBER(SEARCH(ZAKL_DATA!$B$29,N62)),MAX($M$2:M61)+1,0)</f>
        <v>60.0</v>
      </c>
      <c r="N62" s="356" t="s">
        <v>1588</v>
      </c>
      <c r="O62" s="357" t="s">
        <v>2533</v>
      </c>
      <c r="Q62" s="320" t="str">
        <f>IFERROR(VLOOKUP(ROWS($Q$3:Q62),$M$3:$N$1699,2,0),"")</f>
        <v>Těžba a úprava černého uhlí</v>
      </c>
      <c r="S62" t="str">
        <f>IF(ISNUMBER(SEARCH(ZAKL_DATA!$B$18,FU!$U62)),U62,"")</f>
        <v>Bečice</v>
      </c>
      <c r="T62" t="str">
        <f t="array" ref="T62">IFERROR(INDEX($S$3:$S$6255,SMALL(IF(ISNUMBER(SEARCH("",$S$3:$S$6255)),ROW($S$1:$S$6253),""),ROW(S60))),"")</f>
        <v>Bečice</v>
      </c>
      <c r="U62" t="s">
        <v>4552</v>
      </c>
      <c r="V62">
        <v>505650.0</v>
      </c>
    </row>
    <row r="63" spans="1:22" ht="12.75" customHeight="1">
      <c r="A63" s="280"/>
      <c r="B63" s="280"/>
      <c r="C63" s="280"/>
      <c r="D63" s="284">
        <f>IF(ISNUMBER(SEARCH(ZAKL_DATA!$B$14,E63)),MAX($D$2:D62)+1,0)</f>
        <v>61.0</v>
      </c>
      <c r="E63" s="285" t="s">
        <v>453</v>
      </c>
      <c r="F63" s="286">
        <v>2306.0</v>
      </c>
      <c r="G63" s="287"/>
      <c r="H63" s="288" t="str">
        <f>IFERROR(VLOOKUP(ROWS($H$3:H63),$D$3:$E$204,2,0),"")</f>
        <v>HORAŽĎOVICE</v>
      </c>
      <c r="I63" s="280"/>
      <c r="J63" s="297" t="s">
        <v>654</v>
      </c>
      <c r="K63" s="308" t="s">
        <v>963</v>
      </c>
      <c r="M63" s="336">
        <f>IF(ISNUMBER(SEARCH(ZAKL_DATA!$B$29,N63)),MAX($M$2:M62)+1,0)</f>
        <v>61.0</v>
      </c>
      <c r="N63" s="356" t="s">
        <v>2123</v>
      </c>
      <c r="O63" s="357" t="s">
        <v>2534</v>
      </c>
      <c r="Q63" s="320" t="str">
        <f>IFERROR(VLOOKUP(ROWS($Q$3:Q63),$M$3:$N$1699,2,0),"")</f>
        <v>Skladování a vedlejší činnosti v dopravě</v>
      </c>
      <c r="S63" t="str">
        <f>IF(ISNUMBER(SEARCH(ZAKL_DATA!$B$18,FU!$U63)),U63,"")</f>
        <v>Bečice</v>
      </c>
      <c r="T63" t="str">
        <f t="array" ref="T63">IFERROR(INDEX($S$3:$S$6255,SMALL(IF(ISNUMBER(SEARCH("",$S$3:$S$6255)),ROW($S$1:$S$6253),""),ROW(S61))),"")</f>
        <v>Bečice</v>
      </c>
      <c r="U63" t="s">
        <v>4552</v>
      </c>
      <c r="V63">
        <v>505668.0</v>
      </c>
    </row>
    <row r="64" spans="1:22" ht="12.75" customHeight="1">
      <c r="A64" s="280"/>
      <c r="B64" s="280"/>
      <c r="C64" s="280"/>
      <c r="D64" s="284">
        <f>IF(ISNUMBER(SEARCH(ZAKL_DATA!$B$14,E64)),MAX($D$2:D63)+1,0)</f>
        <v>62.0</v>
      </c>
      <c r="E64" s="285" t="s">
        <v>454</v>
      </c>
      <c r="F64" s="286">
        <v>2307.0</v>
      </c>
      <c r="G64" s="287"/>
      <c r="H64" s="288" t="str">
        <f>IFERROR(VLOOKUP(ROWS($H$3:H64),$D$3:$E$204,2,0),"")</f>
        <v>HORŠOVSKÝ TÝN</v>
      </c>
      <c r="I64" s="280"/>
      <c r="J64" s="297" t="s">
        <v>655</v>
      </c>
      <c r="K64" s="308" t="s">
        <v>964</v>
      </c>
      <c r="M64" s="336">
        <f>IF(ISNUMBER(SEARCH(ZAKL_DATA!$B$29,N64)),MAX($M$2:M63)+1,0)</f>
        <v>62.0</v>
      </c>
      <c r="N64" s="356" t="s">
        <v>1591</v>
      </c>
      <c r="O64" s="357" t="s">
        <v>2535</v>
      </c>
      <c r="Q64" s="320" t="str">
        <f>IFERROR(VLOOKUP(ROWS($Q$3:Q64),$M$3:$N$1699,2,0),"")</f>
        <v>Těžba a úprava hnědého uhlí</v>
      </c>
      <c r="S64" t="str">
        <f>IF(ISNUMBER(SEARCH(ZAKL_DATA!$B$18,FU!$U64)),U64,"")</f>
        <v>Bečov</v>
      </c>
      <c r="T64" t="str">
        <f t="array" ref="T64">IFERROR(INDEX($S$3:$S$6255,SMALL(IF(ISNUMBER(SEARCH("",$S$3:$S$6255)),ROW($S$1:$S$6253),""),ROW(S62))),"")</f>
        <v>Bečov</v>
      </c>
      <c r="U64" t="s">
        <v>6761</v>
      </c>
      <c r="V64">
        <v>505781.0</v>
      </c>
    </row>
    <row r="65" spans="1:22" ht="12.75" customHeight="1">
      <c r="A65" s="280"/>
      <c r="B65" s="280"/>
      <c r="C65" s="280"/>
      <c r="D65" s="284">
        <f>IF(ISNUMBER(SEARCH(ZAKL_DATA!$B$14,E65)),MAX($D$2:D64)+1,0)</f>
        <v>63.0</v>
      </c>
      <c r="E65" s="285" t="s">
        <v>455</v>
      </c>
      <c r="F65" s="286">
        <v>2308.0</v>
      </c>
      <c r="G65" s="287"/>
      <c r="H65" s="288" t="str">
        <f>IFERROR(VLOOKUP(ROWS($H$3:H65),$D$3:$E$204,2,0),"")</f>
        <v>KLATOVY</v>
      </c>
      <c r="I65" s="280"/>
      <c r="J65" s="297" t="s">
        <v>656</v>
      </c>
      <c r="K65" s="308" t="s">
        <v>965</v>
      </c>
      <c r="M65" s="336">
        <f>IF(ISNUMBER(SEARCH(ZAKL_DATA!$B$29,N65)),MAX($M$2:M64)+1,0)</f>
        <v>63.0</v>
      </c>
      <c r="N65" s="356" t="s">
        <v>2131</v>
      </c>
      <c r="O65" s="357" t="s">
        <v>2536</v>
      </c>
      <c r="Q65" s="320" t="str">
        <f>IFERROR(VLOOKUP(ROWS($Q$3:Q65),$M$3:$N$1699,2,0),"")</f>
        <v>Poštovní a kurýrní činnosti</v>
      </c>
      <c r="S65" t="str">
        <f>IF(ISNUMBER(SEARCH(ZAKL_DATA!$B$18,FU!$U65)),U65,"")</f>
        <v>Bečov nad Teplou</v>
      </c>
      <c r="T65" t="str">
        <f t="array" ref="T65">IFERROR(INDEX($S$3:$S$6255,SMALL(IF(ISNUMBER(SEARCH("",$S$3:$S$6255)),ROW($S$1:$S$6253),""),ROW(S63))),"")</f>
        <v>Bečov nad Teplou</v>
      </c>
      <c r="U65" t="s">
        <v>5957</v>
      </c>
      <c r="V65">
        <v>505862.0</v>
      </c>
    </row>
    <row r="66" spans="1:22" ht="12.75" customHeight="1">
      <c r="A66" s="280"/>
      <c r="B66" s="280"/>
      <c r="C66" s="280"/>
      <c r="D66" s="284">
        <f>IF(ISNUMBER(SEARCH(ZAKL_DATA!$B$14,E66)),MAX($D$2:D65)+1,0)</f>
        <v>64.0</v>
      </c>
      <c r="E66" s="285" t="s">
        <v>456</v>
      </c>
      <c r="F66" s="286">
        <v>2309.0</v>
      </c>
      <c r="G66" s="287"/>
      <c r="H66" s="288" t="str">
        <f>IFERROR(VLOOKUP(ROWS($H$3:H66),$D$3:$E$204,2,0),"")</f>
        <v>KRALOVICE</v>
      </c>
      <c r="I66" s="280"/>
      <c r="J66" s="297" t="s">
        <v>657</v>
      </c>
      <c r="K66" s="308" t="s">
        <v>966</v>
      </c>
      <c r="M66" s="336">
        <f>IF(ISNUMBER(SEARCH(ZAKL_DATA!$B$29,N66)),MAX($M$2:M65)+1,0)</f>
        <v>64.0</v>
      </c>
      <c r="N66" s="356" t="s">
        <v>2134</v>
      </c>
      <c r="O66" s="357" t="s">
        <v>2537</v>
      </c>
      <c r="Q66" s="320" t="str">
        <f>IFERROR(VLOOKUP(ROWS($Q$3:Q66),$M$3:$N$1699,2,0),"")</f>
        <v>Ubytování</v>
      </c>
      <c r="S66" t="str">
        <f>IF(ISNUMBER(SEARCH(ZAKL_DATA!$B$18,FU!$U66)),U66,"")</f>
        <v>Bečváry</v>
      </c>
      <c r="T66" t="str">
        <f t="array" ref="T66">IFERROR(INDEX($S$3:$S$6255,SMALL(IF(ISNUMBER(SEARCH("",$S$3:$S$6255)),ROW($S$1:$S$6253),""),ROW(S64))),"")</f>
        <v>Bečváry</v>
      </c>
      <c r="U66" t="s">
        <v>4275</v>
      </c>
      <c r="V66">
        <v>505927.0</v>
      </c>
    </row>
    <row r="67" spans="1:22" ht="12.75" customHeight="1">
      <c r="A67" s="280"/>
      <c r="B67" s="280"/>
      <c r="C67" s="280"/>
      <c r="D67" s="284">
        <f>IF(ISNUMBER(SEARCH(ZAKL_DATA!$B$14,E67)),MAX($D$2:D66)+1,0)</f>
        <v>65.0</v>
      </c>
      <c r="E67" s="285" t="s">
        <v>457</v>
      </c>
      <c r="F67" s="286">
        <v>2310.0</v>
      </c>
      <c r="G67" s="287"/>
      <c r="H67" s="288" t="str">
        <f>IFERROR(VLOOKUP(ROWS($H$3:H67),$D$3:$E$204,2,0),"")</f>
        <v>NEPOMUK</v>
      </c>
      <c r="I67" s="280"/>
      <c r="J67" s="297" t="s">
        <v>658</v>
      </c>
      <c r="K67" s="308" t="s">
        <v>967</v>
      </c>
      <c r="M67" s="336">
        <f>IF(ISNUMBER(SEARCH(ZAKL_DATA!$B$29,N67)),MAX($M$2:M66)+1,0)</f>
        <v>65.0</v>
      </c>
      <c r="N67" s="356" t="s">
        <v>2145</v>
      </c>
      <c r="O67" s="357" t="s">
        <v>2538</v>
      </c>
      <c r="Q67" s="320" t="str">
        <f>IFERROR(VLOOKUP(ROWS($Q$3:Q67),$M$3:$N$1699,2,0),"")</f>
        <v>Stravování a pohostinství</v>
      </c>
      <c r="S67" t="str">
        <f>IF(ISNUMBER(SEARCH(ZAKL_DATA!$B$18,FU!$U67)),U67,"")</f>
        <v>Bedihošť</v>
      </c>
      <c r="T67" t="str">
        <f t="array" ref="T67">IFERROR(INDEX($S$3:$S$6255,SMALL(IF(ISNUMBER(SEARCH("",$S$3:$S$6255)),ROW($S$1:$S$6253),""),ROW(S65))),"")</f>
        <v>Bedihošť</v>
      </c>
      <c r="U67" t="s">
        <v>8294</v>
      </c>
      <c r="V67">
        <v>506192.0</v>
      </c>
    </row>
    <row r="68" spans="1:22" ht="12.75" customHeight="1">
      <c r="A68" s="280"/>
      <c r="B68" s="280"/>
      <c r="C68" s="280"/>
      <c r="D68" s="284">
        <f>IF(ISNUMBER(SEARCH(ZAKL_DATA!$B$14,E68)),MAX($D$2:D67)+1,0)</f>
        <v>66.0</v>
      </c>
      <c r="E68" s="285" t="s">
        <v>458</v>
      </c>
      <c r="F68" s="286">
        <v>2311.0</v>
      </c>
      <c r="G68" s="287"/>
      <c r="H68" s="288" t="str">
        <f>IFERROR(VLOOKUP(ROWS($H$3:H68),$D$3:$E$204,2,0),"")</f>
        <v>PŘEŠTICE</v>
      </c>
      <c r="I68" s="280"/>
      <c r="J68" s="297" t="s">
        <v>659</v>
      </c>
      <c r="K68" s="308" t="s">
        <v>968</v>
      </c>
      <c r="M68" s="336">
        <f>IF(ISNUMBER(SEARCH(ZAKL_DATA!$B$29,N68)),MAX($M$2:M67)+1,0)</f>
        <v>66.0</v>
      </c>
      <c r="N68" s="356" t="s">
        <v>2154</v>
      </c>
      <c r="O68" s="357" t="s">
        <v>2539</v>
      </c>
      <c r="Q68" s="320" t="str">
        <f>IFERROR(VLOOKUP(ROWS($Q$3:Q68),$M$3:$N$1699,2,0),"")</f>
        <v>Vydavatelské činnosti</v>
      </c>
      <c r="S68" t="str">
        <f>IF(ISNUMBER(SEARCH(ZAKL_DATA!$B$18,FU!$U68)),U68,"")</f>
        <v>Bednárec</v>
      </c>
      <c r="T68" t="str">
        <f t="array" ref="T68">IFERROR(INDEX($S$3:$S$6255,SMALL(IF(ISNUMBER(SEARCH("",$S$3:$S$6255)),ROW($S$1:$S$6253),""),ROW(S66))),"")</f>
        <v>Bednárec</v>
      </c>
      <c r="U68" t="s">
        <v>6383</v>
      </c>
      <c r="V68">
        <v>506214.0</v>
      </c>
    </row>
    <row r="69" spans="1:22" ht="12.75" customHeight="1">
      <c r="A69" s="280"/>
      <c r="B69" s="280"/>
      <c r="C69" s="280"/>
      <c r="D69" s="284">
        <f>IF(ISNUMBER(SEARCH(ZAKL_DATA!$B$14,E69)),MAX($D$2:D68)+1,0)</f>
        <v>67.0</v>
      </c>
      <c r="E69" s="285" t="s">
        <v>459</v>
      </c>
      <c r="F69" s="286">
        <v>2312.0</v>
      </c>
      <c r="G69" s="287"/>
      <c r="H69" s="288" t="str">
        <f>IFERROR(VLOOKUP(ROWS($H$3:H69),$D$3:$E$204,2,0),"")</f>
        <v>ROKYCANY</v>
      </c>
      <c r="I69" s="280"/>
      <c r="J69" s="297" t="s">
        <v>660</v>
      </c>
      <c r="K69" s="308" t="s">
        <v>969</v>
      </c>
      <c r="M69" s="336">
        <f>IF(ISNUMBER(SEARCH(ZAKL_DATA!$B$29,N69)),MAX($M$2:M68)+1,0)</f>
        <v>67.0</v>
      </c>
      <c r="N69" s="356" t="s">
        <v>2540</v>
      </c>
      <c r="O69" s="357" t="s">
        <v>2541</v>
      </c>
      <c r="Q69" s="320"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6253</v>
      </c>
      <c r="V69">
        <v>506320.0</v>
      </c>
    </row>
    <row r="70" spans="1:22" ht="12.75" customHeight="1">
      <c r="A70" s="280"/>
      <c r="B70" s="280"/>
      <c r="C70" s="280"/>
      <c r="D70" s="284">
        <f>IF(ISNUMBER(SEARCH(ZAKL_DATA!$B$14,E70)),MAX($D$2:D69)+1,0)</f>
        <v>68.0</v>
      </c>
      <c r="E70" s="285" t="s">
        <v>460</v>
      </c>
      <c r="F70" s="286">
        <v>2313.0</v>
      </c>
      <c r="G70" s="287"/>
      <c r="H70" s="288" t="str">
        <f>IFERROR(VLOOKUP(ROWS($H$3:H70),$D$3:$E$204,2,0),"")</f>
        <v>TACHOV</v>
      </c>
      <c r="I70" s="280"/>
      <c r="J70" s="297" t="s">
        <v>661</v>
      </c>
      <c r="K70" s="308" t="s">
        <v>970</v>
      </c>
      <c r="M70" s="336">
        <f>IF(ISNUMBER(SEARCH(ZAKL_DATA!$B$29,N70)),MAX($M$2:M69)+1,0)</f>
        <v>68.0</v>
      </c>
      <c r="N70" s="356" t="s">
        <v>2170</v>
      </c>
      <c r="O70" s="357" t="s">
        <v>2542</v>
      </c>
      <c r="Q70" s="320" t="str">
        <f>IFERROR(VLOOKUP(ROWS($Q$3:Q70),$M$3:$N$1699,2,0),"")</f>
        <v>Tvorba programů a vysílání</v>
      </c>
      <c r="S70" t="str">
        <f>IF(ISNUMBER(SEARCH(ZAKL_DATA!$B$18,FU!$U70)),U70,"")</f>
        <v>Bedřichov</v>
      </c>
      <c r="T70" t="str">
        <f t="array" ref="T70">IFERROR(INDEX($S$3:$S$6255,SMALL(IF(ISNUMBER(SEARCH("",$S$3:$S$6255)),ROW($S$1:$S$6253),""),ROW(S68))),"")</f>
        <v>Bedřichov</v>
      </c>
      <c r="U70" t="s">
        <v>6469</v>
      </c>
      <c r="V70">
        <v>506451.0</v>
      </c>
    </row>
    <row r="71" spans="1:22" ht="12.75" customHeight="1">
      <c r="A71" s="280"/>
      <c r="B71" s="280"/>
      <c r="C71" s="280"/>
      <c r="D71" s="284">
        <f>IF(ISNUMBER(SEARCH(ZAKL_DATA!$B$14,E71)),MAX($D$2:D70)+1,0)</f>
        <v>69.0</v>
      </c>
      <c r="E71" s="285" t="s">
        <v>461</v>
      </c>
      <c r="F71" s="286">
        <v>2314.0</v>
      </c>
      <c r="G71" s="287"/>
      <c r="H71" s="288" t="str">
        <f>IFERROR(VLOOKUP(ROWS($H$3:H71),$D$3:$E$204,2,0),"")</f>
        <v>STŘÍBRO</v>
      </c>
      <c r="I71" s="280"/>
      <c r="J71" s="297" t="s">
        <v>662</v>
      </c>
      <c r="K71" s="308" t="s">
        <v>971</v>
      </c>
      <c r="M71" s="336">
        <f>IF(ISNUMBER(SEARCH(ZAKL_DATA!$B$29,N71)),MAX($M$2:M70)+1,0)</f>
        <v>69.0</v>
      </c>
      <c r="N71" s="356" t="s">
        <v>2173</v>
      </c>
      <c r="O71" s="357" t="s">
        <v>2543</v>
      </c>
      <c r="Q71" s="320" t="str">
        <f>IFERROR(VLOOKUP(ROWS($Q$3:Q71),$M$3:$N$1699,2,0),"")</f>
        <v>Telekomunikační činnosti</v>
      </c>
      <c r="S71" t="str">
        <f>IF(ISNUMBER(SEARCH(ZAKL_DATA!$B$18,FU!$U71)),U71,"")</f>
        <v>Bedřichov</v>
      </c>
      <c r="T71" t="str">
        <f t="array" ref="T71">IFERROR(INDEX($S$3:$S$6255,SMALL(IF(ISNUMBER(SEARCH("",$S$3:$S$6255)),ROW($S$1:$S$6253),""),ROW(S69))),"")</f>
        <v>Bedřichov</v>
      </c>
      <c r="U71" t="s">
        <v>6469</v>
      </c>
      <c r="V71">
        <v>506460.0</v>
      </c>
    </row>
    <row r="72" spans="1:22" ht="12.75" customHeight="1">
      <c r="A72" s="280"/>
      <c r="B72" s="280"/>
      <c r="C72" s="280"/>
      <c r="D72" s="284">
        <f>IF(ISNUMBER(SEARCH(ZAKL_DATA!$B$14,E72)),MAX($D$2:D71)+1,0)</f>
        <v>70.0</v>
      </c>
      <c r="E72" s="285" t="s">
        <v>462</v>
      </c>
      <c r="F72" s="286">
        <v>2315.0</v>
      </c>
      <c r="G72" s="287"/>
      <c r="H72" s="288" t="str">
        <f>IFERROR(VLOOKUP(ROWS($H$3:H72),$D$3:$E$204,2,0),"")</f>
        <v>SUŠICE</v>
      </c>
      <c r="I72" s="280"/>
      <c r="J72" s="297" t="s">
        <v>663</v>
      </c>
      <c r="K72" s="308" t="s">
        <v>972</v>
      </c>
      <c r="M72" s="336">
        <f>IF(ISNUMBER(SEARCH(ZAKL_DATA!$B$29,N72)),MAX($M$2:M71)+1,0)</f>
        <v>70.0</v>
      </c>
      <c r="N72" s="356" t="s">
        <v>1597</v>
      </c>
      <c r="O72" s="357" t="s">
        <v>2544</v>
      </c>
      <c r="Q72" s="320" t="str">
        <f>IFERROR(VLOOKUP(ROWS($Q$3:Q72),$M$3:$N$1699,2,0),"")</f>
        <v>Těžba ropy</v>
      </c>
      <c r="S72" t="str">
        <f>IF(ISNUMBER(SEARCH(ZAKL_DATA!$B$18,FU!$U72)),U72,"")</f>
        <v>Běhařov</v>
      </c>
      <c r="T72" t="str">
        <f t="array" ref="T72">IFERROR(INDEX($S$3:$S$6255,SMALL(IF(ISNUMBER(SEARCH("",$S$3:$S$6255)),ROW($S$1:$S$6253),""),ROW(S70))),"")</f>
        <v>Běhařov</v>
      </c>
      <c r="U72" t="s">
        <v>5036</v>
      </c>
      <c r="V72">
        <v>506486.0</v>
      </c>
    </row>
    <row r="73" spans="1:22" ht="12.75" customHeight="1">
      <c r="A73" s="280"/>
      <c r="B73" s="280"/>
      <c r="C73" s="280"/>
      <c r="D73" s="284">
        <f>IF(ISNUMBER(SEARCH(ZAKL_DATA!$B$14,E73)),MAX($D$2:D72)+1,0)</f>
        <v>71.0</v>
      </c>
      <c r="E73" s="285" t="s">
        <v>463</v>
      </c>
      <c r="F73" s="286">
        <v>2401.0</v>
      </c>
      <c r="G73" s="287"/>
      <c r="H73" s="288" t="str">
        <f>IFERROR(VLOOKUP(ROWS($H$3:H73),$D$3:$E$204,2,0),"")</f>
        <v>KARLOVY VARY</v>
      </c>
      <c r="I73" s="280"/>
      <c r="J73" s="297" t="s">
        <v>664</v>
      </c>
      <c r="K73" s="308" t="s">
        <v>973</v>
      </c>
      <c r="M73" s="336">
        <f>IF(ISNUMBER(SEARCH(ZAKL_DATA!$B$29,N73)),MAX($M$2:M72)+1,0)</f>
        <v>71.0</v>
      </c>
      <c r="N73" s="356" t="s">
        <v>2188</v>
      </c>
      <c r="O73" s="357" t="s">
        <v>2545</v>
      </c>
      <c r="Q73" s="320"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8576</v>
      </c>
      <c r="V73">
        <v>506494.0</v>
      </c>
    </row>
    <row r="74" spans="1:22" ht="12.75" customHeight="1">
      <c r="A74" s="280"/>
      <c r="B74" s="280"/>
      <c r="C74" s="280"/>
      <c r="D74" s="284">
        <f>IF(ISNUMBER(SEARCH(ZAKL_DATA!$B$14,E74)),MAX($D$2:D73)+1,0)</f>
        <v>72.0</v>
      </c>
      <c r="E74" s="285" t="s">
        <v>464</v>
      </c>
      <c r="F74" s="286">
        <v>2402.0</v>
      </c>
      <c r="G74" s="287"/>
      <c r="H74" s="288" t="str">
        <f>IFERROR(VLOOKUP(ROWS($H$3:H74),$D$3:$E$204,2,0),"")</f>
        <v>AŠ</v>
      </c>
      <c r="I74" s="280"/>
      <c r="J74" s="297" t="s">
        <v>665</v>
      </c>
      <c r="K74" s="308" t="s">
        <v>974</v>
      </c>
      <c r="M74" s="336">
        <f>IF(ISNUMBER(SEARCH(ZAKL_DATA!$B$29,N74)),MAX($M$2:M73)+1,0)</f>
        <v>72.0</v>
      </c>
      <c r="N74" s="356" t="s">
        <v>1598</v>
      </c>
      <c r="O74" s="357" t="s">
        <v>2546</v>
      </c>
      <c r="Q74" s="320" t="str">
        <f>IFERROR(VLOOKUP(ROWS($Q$3:Q74),$M$3:$N$1699,2,0),"")</f>
        <v>Těžba zemního plynu</v>
      </c>
      <c r="S74" t="str">
        <f>IF(ISNUMBER(SEARCH(ZAKL_DATA!$B$18,FU!$U74)),U74,"")</f>
        <v>Běchary</v>
      </c>
      <c r="T74" t="str">
        <f t="array" ref="T74">IFERROR(INDEX($S$3:$S$6255,SMALL(IF(ISNUMBER(SEARCH("",$S$3:$S$6255)),ROW($S$1:$S$6253),""),ROW(S72))),"")</f>
        <v>Běchary</v>
      </c>
      <c r="U74" t="s">
        <v>7184</v>
      </c>
      <c r="V74">
        <v>506621.0</v>
      </c>
    </row>
    <row r="75" spans="1:22" ht="12.75" customHeight="1">
      <c r="A75" s="280"/>
      <c r="B75" s="280"/>
      <c r="C75" s="280"/>
      <c r="D75" s="284">
        <f>IF(ISNUMBER(SEARCH(ZAKL_DATA!$B$14,E75)),MAX($D$2:D74)+1,0)</f>
        <v>73.0</v>
      </c>
      <c r="E75" s="285" t="s">
        <v>465</v>
      </c>
      <c r="F75" s="286">
        <v>2403.0</v>
      </c>
      <c r="G75" s="287"/>
      <c r="H75" s="288" t="str">
        <f>IFERROR(VLOOKUP(ROWS($H$3:H75),$D$3:$E$204,2,0),"")</f>
        <v>CHEB</v>
      </c>
      <c r="I75" s="280"/>
      <c r="J75" s="297" t="s">
        <v>666</v>
      </c>
      <c r="K75" s="308" t="s">
        <v>975</v>
      </c>
      <c r="M75" s="336">
        <f>IF(ISNUMBER(SEARCH(ZAKL_DATA!$B$29,N75)),MAX($M$2:M74)+1,0)</f>
        <v>73.0</v>
      </c>
      <c r="N75" s="356" t="s">
        <v>2193</v>
      </c>
      <c r="O75" s="357" t="s">
        <v>2547</v>
      </c>
      <c r="Q75" s="320" t="str">
        <f>IFERROR(VLOOKUP(ROWS($Q$3:Q75),$M$3:$N$1699,2,0),"")</f>
        <v>Informační činnosti</v>
      </c>
      <c r="S75" t="str">
        <f>IF(ISNUMBER(SEARCH(ZAKL_DATA!$B$18,FU!$U75)),U75,"")</f>
        <v>Bechlín</v>
      </c>
      <c r="T75" t="str">
        <f t="array" ref="T75">IFERROR(INDEX($S$3:$S$6255,SMALL(IF(ISNUMBER(SEARCH("",$S$3:$S$6255)),ROW($S$1:$S$6253),""),ROW(S73))),"")</f>
        <v>Bechlín</v>
      </c>
      <c r="U75" t="s">
        <v>6557</v>
      </c>
      <c r="V75">
        <v>506664.0</v>
      </c>
    </row>
    <row r="76" spans="1:22" ht="12.75" customHeight="1">
      <c r="A76" s="280"/>
      <c r="B76" s="280"/>
      <c r="C76" s="280"/>
      <c r="D76" s="284">
        <f>IF(ISNUMBER(SEARCH(ZAKL_DATA!$B$14,E76)),MAX($D$2:D75)+1,0)</f>
        <v>74.0</v>
      </c>
      <c r="E76" s="285" t="s">
        <v>466</v>
      </c>
      <c r="F76" s="286">
        <v>2404.0</v>
      </c>
      <c r="G76" s="287"/>
      <c r="H76" s="288" t="str">
        <f>IFERROR(VLOOKUP(ROWS($H$3:H76),$D$3:$E$204,2,0),"")</f>
        <v>KRASLICE</v>
      </c>
      <c r="I76" s="280"/>
      <c r="J76" s="297" t="s">
        <v>667</v>
      </c>
      <c r="K76" s="308" t="s">
        <v>976</v>
      </c>
      <c r="M76" s="336">
        <f>IF(ISNUMBER(SEARCH(ZAKL_DATA!$B$29,N76)),MAX($M$2:M75)+1,0)</f>
        <v>74.0</v>
      </c>
      <c r="N76" s="356" t="s">
        <v>2199</v>
      </c>
      <c r="O76" s="357" t="s">
        <v>2548</v>
      </c>
      <c r="Q76" s="320"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5716</v>
      </c>
      <c r="V76">
        <v>506699.0</v>
      </c>
    </row>
    <row r="77" spans="1:22" ht="12.75" customHeight="1">
      <c r="A77" s="280"/>
      <c r="B77" s="280"/>
      <c r="C77" s="280"/>
      <c r="D77" s="284">
        <f>IF(ISNUMBER(SEARCH(ZAKL_DATA!$B$14,E77)),MAX($D$2:D76)+1,0)</f>
        <v>75.0</v>
      </c>
      <c r="E77" s="285" t="s">
        <v>467</v>
      </c>
      <c r="F77" s="286">
        <v>2405.0</v>
      </c>
      <c r="G77" s="287"/>
      <c r="H77" s="288" t="str">
        <f>IFERROR(VLOOKUP(ROWS($H$3:H77),$D$3:$E$204,2,0),"")</f>
        <v>MARIÁNSKÉ LÁZNĚ</v>
      </c>
      <c r="I77" s="280"/>
      <c r="J77" s="297" t="s">
        <v>668</v>
      </c>
      <c r="K77" s="308" t="s">
        <v>977</v>
      </c>
      <c r="M77" s="336">
        <f>IF(ISNUMBER(SEARCH(ZAKL_DATA!$B$29,N77)),MAX($M$2:M76)+1,0)</f>
        <v>75.0</v>
      </c>
      <c r="N77" s="356" t="s">
        <v>2549</v>
      </c>
      <c r="O77" s="357" t="s">
        <v>2550</v>
      </c>
      <c r="Q77" s="320"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3807</v>
      </c>
      <c r="V77">
        <v>506702.0</v>
      </c>
    </row>
    <row r="78" spans="1:22" ht="12.75" customHeight="1">
      <c r="A78" s="280"/>
      <c r="B78" s="280"/>
      <c r="C78" s="280"/>
      <c r="D78" s="284">
        <f>IF(ISNUMBER(SEARCH(ZAKL_DATA!$B$14,E78)),MAX($D$2:D77)+1,0)</f>
        <v>76.0</v>
      </c>
      <c r="E78" s="285" t="s">
        <v>468</v>
      </c>
      <c r="F78" s="286">
        <v>2406.0</v>
      </c>
      <c r="G78" s="287"/>
      <c r="H78" s="288" t="str">
        <f>IFERROR(VLOOKUP(ROWS($H$3:H78),$D$3:$E$204,2,0),"")</f>
        <v>OSTROV NAD OHŘÍ</v>
      </c>
      <c r="I78" s="280"/>
      <c r="J78" s="297" t="s">
        <v>669</v>
      </c>
      <c r="K78" s="308" t="s">
        <v>978</v>
      </c>
      <c r="M78" s="336">
        <f>IF(ISNUMBER(SEARCH(ZAKL_DATA!$B$29,N78)),MAX($M$2:M77)+1,0)</f>
        <v>76.0</v>
      </c>
      <c r="N78" s="356" t="s">
        <v>2220</v>
      </c>
      <c r="O78" s="357" t="s">
        <v>2551</v>
      </c>
      <c r="Q78" s="320" t="str">
        <f>IFERROR(VLOOKUP(ROWS($Q$3:Q78),$M$3:$N$1699,2,0),"")</f>
        <v>Ostatní finanční činnosti</v>
      </c>
      <c r="S78" t="str">
        <f>IF(ISNUMBER(SEARCH(ZAKL_DATA!$B$18,FU!$U78)),U78,"")</f>
        <v>Bělá</v>
      </c>
      <c r="T78" t="str">
        <f t="array" ref="T78">IFERROR(INDEX($S$3:$S$6255,SMALL(IF(ISNUMBER(SEARCH("",$S$3:$S$6255)),ROW($S$1:$S$6253),""),ROW(S76))),"")</f>
        <v>Bělá</v>
      </c>
      <c r="U78" t="s">
        <v>3807</v>
      </c>
      <c r="V78">
        <v>506711.0</v>
      </c>
    </row>
    <row r="79" spans="1:22" ht="12.75" customHeight="1">
      <c r="A79" s="280"/>
      <c r="B79" s="280"/>
      <c r="C79" s="280"/>
      <c r="D79" s="284">
        <f>IF(ISNUMBER(SEARCH(ZAKL_DATA!$B$14,E79)),MAX($D$2:D78)+1,0)</f>
        <v>77.0</v>
      </c>
      <c r="E79" s="285" t="s">
        <v>469</v>
      </c>
      <c r="F79" s="286">
        <v>2407.0</v>
      </c>
      <c r="G79" s="287"/>
      <c r="H79" s="288" t="str">
        <f>IFERROR(VLOOKUP(ROWS($H$3:H79),$D$3:$E$204,2,0),"")</f>
        <v>SOKOLOV</v>
      </c>
      <c r="I79" s="280"/>
      <c r="J79" s="297" t="s">
        <v>670</v>
      </c>
      <c r="K79" s="308" t="s">
        <v>979</v>
      </c>
      <c r="M79" s="336">
        <f>IF(ISNUMBER(SEARCH(ZAKL_DATA!$B$29,N79)),MAX($M$2:M78)+1,0)</f>
        <v>77.0</v>
      </c>
      <c r="N79" s="356" t="s">
        <v>2228</v>
      </c>
      <c r="O79" s="357" t="s">
        <v>2552</v>
      </c>
      <c r="Q79" s="320" t="str">
        <f>IFERROR(VLOOKUP(ROWS($Q$3:Q79),$M$3:$N$1699,2,0),"")</f>
        <v>Činnosti v oblasti nemovitostí</v>
      </c>
      <c r="S79" t="str">
        <f>IF(ISNUMBER(SEARCH(ZAKL_DATA!$B$18,FU!$U79)),U79,"")</f>
        <v>Bělá</v>
      </c>
      <c r="T79" t="str">
        <f t="array" ref="T79">IFERROR(INDEX($S$3:$S$6255,SMALL(IF(ISNUMBER(SEARCH("",$S$3:$S$6255)),ROW($S$1:$S$6253),""),ROW(S77))),"")</f>
        <v>Bělá</v>
      </c>
      <c r="U79" t="s">
        <v>3807</v>
      </c>
      <c r="V79">
        <v>506729.0</v>
      </c>
    </row>
    <row r="80" spans="1:22" ht="12.75" customHeight="1">
      <c r="A80" s="280"/>
      <c r="B80" s="280"/>
      <c r="C80" s="280"/>
      <c r="D80" s="284">
        <f>IF(ISNUMBER(SEARCH(ZAKL_DATA!$B$14,E80)),MAX($D$2:D79)+1,0)</f>
        <v>78.0</v>
      </c>
      <c r="E80" s="285" t="s">
        <v>470</v>
      </c>
      <c r="F80" s="286">
        <v>2501.0</v>
      </c>
      <c r="G80" s="287"/>
      <c r="H80" s="288" t="str">
        <f>IFERROR(VLOOKUP(ROWS($H$3:H80),$D$3:$E$204,2,0),"")</f>
        <v>ÚSTÍ NAD LABEM</v>
      </c>
      <c r="I80" s="280"/>
      <c r="J80" s="297" t="s">
        <v>671</v>
      </c>
      <c r="K80" s="308" t="s">
        <v>980</v>
      </c>
      <c r="M80" s="336">
        <f>IF(ISNUMBER(SEARCH(ZAKL_DATA!$B$29,N80)),MAX($M$2:M79)+1,0)</f>
        <v>78.0</v>
      </c>
      <c r="N80" s="356" t="s">
        <v>2237</v>
      </c>
      <c r="O80" s="357" t="s">
        <v>2553</v>
      </c>
      <c r="Q80" s="320" t="str">
        <f>IFERROR(VLOOKUP(ROWS($Q$3:Q80),$M$3:$N$1699,2,0),"")</f>
        <v>Právní a účetnické činnosti</v>
      </c>
      <c r="S80" t="str">
        <f>IF(ISNUMBER(SEARCH(ZAKL_DATA!$B$18,FU!$U80)),U80,"")</f>
        <v>Bělá</v>
      </c>
      <c r="T80" t="str">
        <f t="array" ref="T80">IFERROR(INDEX($S$3:$S$6255,SMALL(IF(ISNUMBER(SEARCH("",$S$3:$S$6255)),ROW($S$1:$S$6253),""),ROW(S78))),"")</f>
        <v>Bělá</v>
      </c>
      <c r="U80" t="s">
        <v>3807</v>
      </c>
      <c r="V80">
        <v>506737.0</v>
      </c>
    </row>
    <row r="81" spans="1:22" ht="12.75" customHeight="1">
      <c r="A81" s="280"/>
      <c r="B81" s="280"/>
      <c r="C81" s="280"/>
      <c r="D81" s="284">
        <f>IF(ISNUMBER(SEARCH(ZAKL_DATA!$B$14,E81)),MAX($D$2:D80)+1,0)</f>
        <v>79.0</v>
      </c>
      <c r="E81" s="285" t="s">
        <v>471</v>
      </c>
      <c r="F81" s="286">
        <v>2502.0</v>
      </c>
      <c r="G81" s="287"/>
      <c r="H81" s="288" t="str">
        <f>IFERROR(VLOOKUP(ROWS($H$3:H81),$D$3:$E$204,2,0),"")</f>
        <v>BÍLINA</v>
      </c>
      <c r="I81" s="280"/>
      <c r="J81" s="297" t="s">
        <v>672</v>
      </c>
      <c r="K81" s="308" t="s">
        <v>981</v>
      </c>
      <c r="M81" s="336">
        <f>IF(ISNUMBER(SEARCH(ZAKL_DATA!$B$29,N81)),MAX($M$2:M80)+1,0)</f>
        <v>79.0</v>
      </c>
      <c r="N81" s="356" t="s">
        <v>2240</v>
      </c>
      <c r="O81" s="357" t="s">
        <v>2554</v>
      </c>
      <c r="Q81" s="320"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5840</v>
      </c>
      <c r="V81">
        <v>506753.0</v>
      </c>
    </row>
    <row r="82" spans="1:22" ht="12.75" customHeight="1">
      <c r="A82" s="280"/>
      <c r="B82" s="280"/>
      <c r="C82" s="280"/>
      <c r="D82" s="284">
        <f>IF(ISNUMBER(SEARCH(ZAKL_DATA!$B$14,E82)),MAX($D$2:D81)+1,0)</f>
        <v>80.0</v>
      </c>
      <c r="E82" s="285" t="s">
        <v>472</v>
      </c>
      <c r="F82" s="286">
        <v>2503.0</v>
      </c>
      <c r="G82" s="287"/>
      <c r="H82" s="288" t="str">
        <f>IFERROR(VLOOKUP(ROWS($H$3:H82),$D$3:$E$204,2,0),"")</f>
        <v>DĚČÍN</v>
      </c>
      <c r="I82" s="280"/>
      <c r="J82" s="297" t="s">
        <v>673</v>
      </c>
      <c r="K82" s="308" t="s">
        <v>982</v>
      </c>
      <c r="M82" s="336">
        <f>IF(ISNUMBER(SEARCH(ZAKL_DATA!$B$29,N82)),MAX($M$2:M81)+1,0)</f>
        <v>80.0</v>
      </c>
      <c r="N82" s="356" t="s">
        <v>2245</v>
      </c>
      <c r="O82" s="357" t="s">
        <v>2555</v>
      </c>
      <c r="Q82" s="320"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7175</v>
      </c>
      <c r="V82">
        <v>506761.0</v>
      </c>
    </row>
    <row r="83" spans="1:22" ht="12.75" customHeight="1">
      <c r="A83" s="280"/>
      <c r="B83" s="280"/>
      <c r="C83" s="280"/>
      <c r="D83" s="284">
        <f>IF(ISNUMBER(SEARCH(ZAKL_DATA!$B$14,E83)),MAX($D$2:D82)+1,0)</f>
        <v>81.0</v>
      </c>
      <c r="E83" s="285" t="s">
        <v>473</v>
      </c>
      <c r="F83" s="286">
        <v>2504.0</v>
      </c>
      <c r="G83" s="287"/>
      <c r="H83" s="288" t="str">
        <f>IFERROR(VLOOKUP(ROWS($H$3:H83),$D$3:$E$204,2,0),"")</f>
        <v>CHOMUTOV</v>
      </c>
      <c r="I83" s="280"/>
      <c r="J83" s="297" t="s">
        <v>674</v>
      </c>
      <c r="K83" s="308" t="s">
        <v>983</v>
      </c>
      <c r="M83" s="336">
        <f>IF(ISNUMBER(SEARCH(ZAKL_DATA!$B$29,N83)),MAX($M$2:M82)+1,0)</f>
        <v>81.0</v>
      </c>
      <c r="N83" s="356" t="s">
        <v>1600</v>
      </c>
      <c r="O83" s="357" t="s">
        <v>2556</v>
      </c>
      <c r="Q83" s="320"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4490</v>
      </c>
      <c r="V83">
        <v>506770.0</v>
      </c>
    </row>
    <row r="84" spans="1:22" ht="12.75" customHeight="1">
      <c r="A84" s="280"/>
      <c r="B84" s="280"/>
      <c r="C84" s="280"/>
      <c r="D84" s="284">
        <f>IF(ISNUMBER(SEARCH(ZAKL_DATA!$B$14,E84)),MAX($D$2:D83)+1,0)</f>
        <v>82.0</v>
      </c>
      <c r="E84" s="285" t="s">
        <v>474</v>
      </c>
      <c r="F84" s="286">
        <v>2505.0</v>
      </c>
      <c r="G84" s="287"/>
      <c r="H84" s="288" t="str">
        <f>IFERROR(VLOOKUP(ROWS($H$3:H84),$D$3:$E$204,2,0),"")</f>
        <v>KADAŇ</v>
      </c>
      <c r="I84" s="280"/>
      <c r="J84" s="299" t="s">
        <v>675</v>
      </c>
      <c r="K84" s="309" t="s">
        <v>984</v>
      </c>
      <c r="M84" s="336">
        <f>IF(ISNUMBER(SEARCH(ZAKL_DATA!$B$29,N84)),MAX($M$2:M83)+1,0)</f>
        <v>82.0</v>
      </c>
      <c r="N84" s="356" t="s">
        <v>2255</v>
      </c>
      <c r="O84" s="357" t="s">
        <v>2557</v>
      </c>
      <c r="Q84" s="320" t="str">
        <f>IFERROR(VLOOKUP(ROWS($Q$3:Q84),$M$3:$N$1699,2,0),"")</f>
        <v>Výzkum a vývoj</v>
      </c>
      <c r="S84" t="str">
        <f>IF(ISNUMBER(SEARCH(ZAKL_DATA!$B$18,FU!$U84)),U84,"")</f>
        <v>Bělá pod Pradědem</v>
      </c>
      <c r="T84" t="str">
        <f t="array" ref="T84">IFERROR(INDEX($S$3:$S$6255,SMALL(IF(ISNUMBER(SEARCH("",$S$3:$S$6255)),ROW($S$1:$S$6253),""),ROW(S82))),"")</f>
        <v>Bělá pod Pradědem</v>
      </c>
      <c r="U84" t="s">
        <v>3914</v>
      </c>
      <c r="V84">
        <v>507016.0</v>
      </c>
    </row>
    <row r="85" spans="1:22" ht="12.75" customHeight="1">
      <c r="A85" s="280"/>
      <c r="B85" s="280"/>
      <c r="C85" s="280"/>
      <c r="D85" s="284">
        <f>IF(ISNUMBER(SEARCH(ZAKL_DATA!$B$14,E85)),MAX($D$2:D84)+1,0)</f>
        <v>83.0</v>
      </c>
      <c r="E85" s="285" t="s">
        <v>475</v>
      </c>
      <c r="F85" s="286">
        <v>2506.0</v>
      </c>
      <c r="G85" s="287"/>
      <c r="H85" s="288" t="str">
        <f>IFERROR(VLOOKUP(ROWS($H$3:H85),$D$3:$E$204,2,0),"")</f>
        <v>LIBOCHOVICE</v>
      </c>
      <c r="I85" s="280"/>
      <c r="J85" s="297" t="s">
        <v>676</v>
      </c>
      <c r="K85" s="308" t="s">
        <v>985</v>
      </c>
      <c r="M85" s="336">
        <f>IF(ISNUMBER(SEARCH(ZAKL_DATA!$B$29,N85)),MAX($M$2:M84)+1,0)</f>
        <v>83.0</v>
      </c>
      <c r="N85" s="356" t="s">
        <v>1603</v>
      </c>
      <c r="O85" s="357" t="s">
        <v>2558</v>
      </c>
      <c r="Q85" s="320"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3690</v>
      </c>
      <c r="V85">
        <v>507091.0</v>
      </c>
    </row>
    <row r="86" spans="1:22" ht="12.75" customHeight="1">
      <c r="A86" s="280"/>
      <c r="B86" s="280"/>
      <c r="C86" s="280"/>
      <c r="D86" s="284">
        <f>IF(ISNUMBER(SEARCH(ZAKL_DATA!$B$14,E86)),MAX($D$2:D85)+1,0)</f>
        <v>84.0</v>
      </c>
      <c r="E86" s="285" t="s">
        <v>476</v>
      </c>
      <c r="F86" s="286">
        <v>2507.0</v>
      </c>
      <c r="G86" s="287"/>
      <c r="H86" s="288" t="str">
        <f>IFERROR(VLOOKUP(ROWS($H$3:H86),$D$3:$E$204,2,0),"")</f>
        <v>LITOMĚŘICE</v>
      </c>
      <c r="I86" s="280"/>
      <c r="J86" s="297" t="s">
        <v>677</v>
      </c>
      <c r="K86" s="308" t="s">
        <v>986</v>
      </c>
      <c r="M86" s="336">
        <f>IF(ISNUMBER(SEARCH(ZAKL_DATA!$B$29,N86)),MAX($M$2:M85)+1,0)</f>
        <v>84.0</v>
      </c>
      <c r="N86" s="356" t="s">
        <v>2263</v>
      </c>
      <c r="O86" s="357" t="s">
        <v>2559</v>
      </c>
      <c r="Q86" s="320" t="str">
        <f>IFERROR(VLOOKUP(ROWS($Q$3:Q86),$M$3:$N$1699,2,0),"")</f>
        <v>Reklama a průzkum trhu</v>
      </c>
      <c r="S86" t="str">
        <f>IF(ISNUMBER(SEARCH(ZAKL_DATA!$B$18,FU!$U86)),U86,"")</f>
        <v>Bělčice</v>
      </c>
      <c r="T86" t="str">
        <f t="array" ref="T86">IFERROR(INDEX($S$3:$S$6255,SMALL(IF(ISNUMBER(SEARCH("",$S$3:$S$6255)),ROW($S$1:$S$6253),""),ROW(S84))),"")</f>
        <v>Bělčice</v>
      </c>
      <c r="U86" t="s">
        <v>5642</v>
      </c>
      <c r="V86">
        <v>507105.0</v>
      </c>
    </row>
    <row r="87" spans="1:22" ht="12.75" customHeight="1">
      <c r="A87" s="280"/>
      <c r="B87" s="280"/>
      <c r="C87" s="280"/>
      <c r="D87" s="284">
        <f>IF(ISNUMBER(SEARCH(ZAKL_DATA!$B$14,E87)),MAX($D$2:D86)+1,0)</f>
        <v>85.0</v>
      </c>
      <c r="E87" s="285" t="s">
        <v>477</v>
      </c>
      <c r="F87" s="286">
        <v>2508.0</v>
      </c>
      <c r="G87" s="287"/>
      <c r="H87" s="288" t="str">
        <f>IFERROR(VLOOKUP(ROWS($H$3:H87),$D$3:$E$204,2,0),"")</f>
        <v>LITVÍNOV</v>
      </c>
      <c r="I87" s="280"/>
      <c r="J87" s="297" t="s">
        <v>678</v>
      </c>
      <c r="K87" s="308" t="s">
        <v>987</v>
      </c>
      <c r="M87" s="336">
        <f>IF(ISNUMBER(SEARCH(ZAKL_DATA!$B$29,N87)),MAX($M$2:M86)+1,0)</f>
        <v>85.0</v>
      </c>
      <c r="N87" s="356" t="s">
        <v>2268</v>
      </c>
      <c r="O87" s="357" t="s">
        <v>2560</v>
      </c>
      <c r="Q87" s="320" t="str">
        <f>IFERROR(VLOOKUP(ROWS($Q$3:Q87),$M$3:$N$1699,2,0),"")</f>
        <v>Ostatní profesní, vědecké a technické činnosti</v>
      </c>
      <c r="S87" t="str">
        <f>IF(ISNUMBER(SEARCH(ZAKL_DATA!$B$18,FU!$U87)),U87,"")</f>
        <v>Běleč</v>
      </c>
      <c r="T87" t="str">
        <f t="array" ref="T87">IFERROR(INDEX($S$3:$S$6255,SMALL(IF(ISNUMBER(SEARCH("",$S$3:$S$6255)),ROW($S$1:$S$6253),""),ROW(S85))),"")</f>
        <v>Běleč</v>
      </c>
      <c r="U87" t="s">
        <v>4451</v>
      </c>
      <c r="V87">
        <v>507113.0</v>
      </c>
    </row>
    <row r="88" spans="1:22" ht="12.75" customHeight="1">
      <c r="A88" s="280"/>
      <c r="B88" s="280"/>
      <c r="C88" s="280"/>
      <c r="D88" s="284">
        <f>IF(ISNUMBER(SEARCH(ZAKL_DATA!$B$14,E88)),MAX($D$2:D87)+1,0)</f>
        <v>86.0</v>
      </c>
      <c r="E88" s="285" t="s">
        <v>478</v>
      </c>
      <c r="F88" s="286">
        <v>2509.0</v>
      </c>
      <c r="G88" s="287"/>
      <c r="H88" s="288" t="str">
        <f>IFERROR(VLOOKUP(ROWS($H$3:H88),$D$3:$E$204,2,0),"")</f>
        <v>LOUNY</v>
      </c>
      <c r="I88" s="280"/>
      <c r="J88" s="297" t="s">
        <v>679</v>
      </c>
      <c r="K88" s="308" t="s">
        <v>988</v>
      </c>
      <c r="M88" s="336">
        <f>IF(ISNUMBER(SEARCH(ZAKL_DATA!$B$29,N88)),MAX($M$2:M87)+1,0)</f>
        <v>86.0</v>
      </c>
      <c r="N88" s="356" t="s">
        <v>2276</v>
      </c>
      <c r="O88" s="357" t="s">
        <v>2561</v>
      </c>
      <c r="Q88" s="320" t="str">
        <f>IFERROR(VLOOKUP(ROWS($Q$3:Q88),$M$3:$N$1699,2,0),"")</f>
        <v>Veterinární činnosti</v>
      </c>
      <c r="S88" t="str">
        <f>IF(ISNUMBER(SEARCH(ZAKL_DATA!$B$18,FU!$U88)),U88,"")</f>
        <v>Běleč</v>
      </c>
      <c r="T88" t="str">
        <f t="array" ref="T88">IFERROR(INDEX($S$3:$S$6255,SMALL(IF(ISNUMBER(SEARCH("",$S$3:$S$6255)),ROW($S$1:$S$6253),""),ROW(S86))),"")</f>
        <v>Běleč</v>
      </c>
      <c r="U88" t="s">
        <v>4451</v>
      </c>
      <c r="V88">
        <v>507181.0</v>
      </c>
    </row>
    <row r="89" spans="1:22" ht="12.75" customHeight="1">
      <c r="A89" s="280"/>
      <c r="B89" s="280"/>
      <c r="C89" s="280"/>
      <c r="D89" s="284">
        <f>IF(ISNUMBER(SEARCH(ZAKL_DATA!$B$14,E89)),MAX($D$2:D88)+1,0)</f>
        <v>87.0</v>
      </c>
      <c r="E89" s="285" t="s">
        <v>479</v>
      </c>
      <c r="F89" s="286">
        <v>2510.0</v>
      </c>
      <c r="G89" s="287"/>
      <c r="H89" s="288" t="str">
        <f>IFERROR(VLOOKUP(ROWS($H$3:H89),$D$3:$E$204,2,0),"")</f>
        <v>MOST</v>
      </c>
      <c r="I89" s="280"/>
      <c r="J89" s="297" t="s">
        <v>680</v>
      </c>
      <c r="K89" s="308" t="s">
        <v>989</v>
      </c>
      <c r="M89" s="336">
        <f>IF(ISNUMBER(SEARCH(ZAKL_DATA!$B$29,N89)),MAX($M$2:M88)+1,0)</f>
        <v>87.0</v>
      </c>
      <c r="N89" s="356" t="s">
        <v>2277</v>
      </c>
      <c r="O89" s="357" t="s">
        <v>2562</v>
      </c>
      <c r="Q89" s="320"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4451</v>
      </c>
      <c r="V89">
        <v>507237.0</v>
      </c>
    </row>
    <row r="90" spans="1:22" ht="12.75" customHeight="1">
      <c r="A90" s="280"/>
      <c r="B90" s="280"/>
      <c r="C90" s="280"/>
      <c r="D90" s="284">
        <f>IF(ISNUMBER(SEARCH(ZAKL_DATA!$B$14,E90)),MAX($D$2:D89)+1,0)</f>
        <v>88.0</v>
      </c>
      <c r="E90" s="285" t="s">
        <v>480</v>
      </c>
      <c r="F90" s="286">
        <v>2511.0</v>
      </c>
      <c r="G90" s="287"/>
      <c r="H90" s="288" t="str">
        <f>IFERROR(VLOOKUP(ROWS($H$3:H90),$D$3:$E$204,2,0),"")</f>
        <v>PODBOŘANY</v>
      </c>
      <c r="I90" s="280"/>
      <c r="J90" s="297" t="s">
        <v>681</v>
      </c>
      <c r="K90" s="308" t="s">
        <v>990</v>
      </c>
      <c r="M90" s="336">
        <f>IF(ISNUMBER(SEARCH(ZAKL_DATA!$B$29,N90)),MAX($M$2:M89)+1,0)</f>
        <v>88.0</v>
      </c>
      <c r="N90" s="356" t="s">
        <v>2290</v>
      </c>
      <c r="O90" s="357" t="s">
        <v>2563</v>
      </c>
      <c r="Q90" s="320"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6956</v>
      </c>
      <c r="V90">
        <v>507261.0</v>
      </c>
    </row>
    <row r="91" spans="1:22" ht="12.75" customHeight="1">
      <c r="A91" s="280"/>
      <c r="B91" s="280"/>
      <c r="C91" s="280"/>
      <c r="D91" s="284">
        <f>IF(ISNUMBER(SEARCH(ZAKL_DATA!$B$14,E91)),MAX($D$2:D90)+1,0)</f>
        <v>89.0</v>
      </c>
      <c r="E91" s="285" t="s">
        <v>481</v>
      </c>
      <c r="F91" s="286">
        <v>2512.0</v>
      </c>
      <c r="G91" s="287"/>
      <c r="H91" s="288" t="str">
        <f>IFERROR(VLOOKUP(ROWS($H$3:H91),$D$3:$E$204,2,0),"")</f>
        <v>ROUDNICE NAD LABEM</v>
      </c>
      <c r="I91" s="280"/>
      <c r="J91" s="297" t="s">
        <v>682</v>
      </c>
      <c r="K91" s="308" t="s">
        <v>991</v>
      </c>
      <c r="M91" s="336">
        <f>IF(ISNUMBER(SEARCH(ZAKL_DATA!$B$29,N91)),MAX($M$2:M90)+1,0)</f>
        <v>89.0</v>
      </c>
      <c r="N91" s="356" t="s">
        <v>2564</v>
      </c>
      <c r="O91" s="357" t="s">
        <v>2565</v>
      </c>
      <c r="Q91" s="320"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3644</v>
      </c>
      <c r="V91">
        <v>507270.0</v>
      </c>
    </row>
    <row r="92" spans="1:22" ht="12.75" customHeight="1">
      <c r="A92" s="280"/>
      <c r="B92" s="280"/>
      <c r="C92" s="280"/>
      <c r="D92" s="284">
        <f>IF(ISNUMBER(SEARCH(ZAKL_DATA!$B$14,E92)),MAX($D$2:D91)+1,0)</f>
        <v>90.0</v>
      </c>
      <c r="E92" s="285" t="s">
        <v>482</v>
      </c>
      <c r="F92" s="286">
        <v>2513.0</v>
      </c>
      <c r="G92" s="287"/>
      <c r="H92" s="288" t="str">
        <f>IFERROR(VLOOKUP(ROWS($H$3:H92),$D$3:$E$204,2,0),"")</f>
        <v>RUMBURK</v>
      </c>
      <c r="I92" s="280"/>
      <c r="J92" s="297" t="s">
        <v>683</v>
      </c>
      <c r="K92" s="308" t="s">
        <v>992</v>
      </c>
      <c r="M92" s="336">
        <f>IF(ISNUMBER(SEARCH(ZAKL_DATA!$B$29,N92)),MAX($M$2:M91)+1,0)</f>
        <v>90.0</v>
      </c>
      <c r="N92" s="356" t="s">
        <v>2300</v>
      </c>
      <c r="O92" s="357" t="s">
        <v>2566</v>
      </c>
      <c r="Q92" s="320" t="str">
        <f>IFERROR(VLOOKUP(ROWS($Q$3:Q92),$M$3:$N$1699,2,0),"")</f>
        <v>Bezpečnostní a pátrací činnosti</v>
      </c>
      <c r="S92" t="str">
        <f>IF(ISNUMBER(SEARCH(ZAKL_DATA!$B$18,FU!$U92)),U92,"")</f>
        <v>Běloky</v>
      </c>
      <c r="T92" t="str">
        <f t="array" ref="T92">IFERROR(INDEX($S$3:$S$6255,SMALL(IF(ISNUMBER(SEARCH("",$S$3:$S$6255)),ROW($S$1:$S$6253),""),ROW(S90))),"")</f>
        <v>Běloky</v>
      </c>
      <c r="U92" t="s">
        <v>4170</v>
      </c>
      <c r="V92">
        <v>507334.0</v>
      </c>
    </row>
    <row r="93" spans="1:22" ht="12.75" customHeight="1">
      <c r="A93" s="280"/>
      <c r="B93" s="280"/>
      <c r="C93" s="280"/>
      <c r="D93" s="284">
        <f>IF(ISNUMBER(SEARCH(ZAKL_DATA!$B$14,E93)),MAX($D$2:D92)+1,0)</f>
        <v>91.0</v>
      </c>
      <c r="E93" s="285" t="s">
        <v>483</v>
      </c>
      <c r="F93" s="286">
        <v>2514.0</v>
      </c>
      <c r="G93" s="287"/>
      <c r="H93" s="288" t="str">
        <f>IFERROR(VLOOKUP(ROWS($H$3:H93),$D$3:$E$204,2,0),"")</f>
        <v>TEPLICE</v>
      </c>
      <c r="I93" s="280"/>
      <c r="J93" s="297" t="s">
        <v>684</v>
      </c>
      <c r="K93" s="308" t="s">
        <v>993</v>
      </c>
      <c r="M93" s="336">
        <f>IF(ISNUMBER(SEARCH(ZAKL_DATA!$B$29,N93)),MAX($M$2:M92)+1,0)</f>
        <v>91.0</v>
      </c>
      <c r="N93" s="356" t="s">
        <v>2304</v>
      </c>
      <c r="O93" s="357" t="s">
        <v>2567</v>
      </c>
      <c r="Q93" s="320"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3795</v>
      </c>
      <c r="V93">
        <v>507377.0</v>
      </c>
    </row>
    <row r="94" spans="1:22" ht="12.75" customHeight="1">
      <c r="A94" s="280"/>
      <c r="B94" s="280"/>
      <c r="C94" s="280"/>
      <c r="D94" s="284">
        <f>IF(ISNUMBER(SEARCH(ZAKL_DATA!$B$14,E94)),MAX($D$2:D93)+1,0)</f>
        <v>92.0</v>
      </c>
      <c r="E94" s="285" t="s">
        <v>484</v>
      </c>
      <c r="F94" s="286">
        <v>2515.0</v>
      </c>
      <c r="G94" s="287"/>
      <c r="H94" s="288" t="str">
        <f>IFERROR(VLOOKUP(ROWS($H$3:H94),$D$3:$E$204,2,0),"")</f>
        <v>ŽATEC</v>
      </c>
      <c r="I94" s="280"/>
      <c r="J94" s="297" t="s">
        <v>685</v>
      </c>
      <c r="K94" s="308" t="s">
        <v>994</v>
      </c>
      <c r="M94" s="336">
        <f>IF(ISNUMBER(SEARCH(ZAKL_DATA!$B$29,N94)),MAX($M$2:M93)+1,0)</f>
        <v>92.0</v>
      </c>
      <c r="N94" s="356" t="s">
        <v>1611</v>
      </c>
      <c r="O94" s="357" t="s">
        <v>2568</v>
      </c>
      <c r="Q94" s="320" t="str">
        <f>IFERROR(VLOOKUP(ROWS($Q$3:Q94),$M$3:$N$1699,2,0),"")</f>
        <v>Dobývání kamene, písků a jílů</v>
      </c>
      <c r="S94" t="str">
        <f>IF(ISNUMBER(SEARCH(ZAKL_DATA!$B$18,FU!$U94)),U94,"")</f>
        <v>Bělov</v>
      </c>
      <c r="T94" t="str">
        <f t="array" ref="T94">IFERROR(INDEX($S$3:$S$6255,SMALL(IF(ISNUMBER(SEARCH("",$S$3:$S$6255)),ROW($S$1:$S$6253),""),ROW(S92))),"")</f>
        <v>Bělov</v>
      </c>
      <c r="U94" t="s">
        <v>8235</v>
      </c>
      <c r="V94">
        <v>507423.0</v>
      </c>
    </row>
    <row r="95" spans="1:22" ht="12.75" customHeight="1">
      <c r="A95" s="280"/>
      <c r="B95" s="280"/>
      <c r="C95" s="280"/>
      <c r="D95" s="284">
        <f>IF(ISNUMBER(SEARCH(ZAKL_DATA!$B$14,E95)),MAX($D$2:D94)+1,0)</f>
        <v>93.0</v>
      </c>
      <c r="E95" s="285" t="s">
        <v>485</v>
      </c>
      <c r="F95" s="286">
        <v>2601.0</v>
      </c>
      <c r="G95" s="287"/>
      <c r="H95" s="288" t="str">
        <f>IFERROR(VLOOKUP(ROWS($H$3:H95),$D$3:$E$204,2,0),"")</f>
        <v>LIBEREC</v>
      </c>
      <c r="I95" s="280"/>
      <c r="J95" s="297" t="s">
        <v>686</v>
      </c>
      <c r="K95" s="308" t="s">
        <v>995</v>
      </c>
      <c r="M95" s="336">
        <f>IF(ISNUMBER(SEARCH(ZAKL_DATA!$B$29,N95)),MAX($M$2:M94)+1,0)</f>
        <v>93.0</v>
      </c>
      <c r="N95" s="356" t="s">
        <v>2311</v>
      </c>
      <c r="O95" s="357" t="s">
        <v>2569</v>
      </c>
      <c r="Q95" s="320"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4276</v>
      </c>
      <c r="V95">
        <v>507458.0</v>
      </c>
    </row>
    <row r="96" spans="1:22" ht="12.75" customHeight="1">
      <c r="A96" s="280"/>
      <c r="B96" s="280"/>
      <c r="C96" s="280"/>
      <c r="D96" s="284">
        <f>IF(ISNUMBER(SEARCH(ZAKL_DATA!$B$14,E96)),MAX($D$2:D95)+1,0)</f>
        <v>94.0</v>
      </c>
      <c r="E96" s="285" t="s">
        <v>486</v>
      </c>
      <c r="F96" s="286">
        <v>2602.0</v>
      </c>
      <c r="G96" s="287"/>
      <c r="H96" s="288" t="str">
        <f>IFERROR(VLOOKUP(ROWS($H$3:H96),$D$3:$E$204,2,0),"")</f>
        <v>ČESKÁ LÍPA</v>
      </c>
      <c r="I96" s="280"/>
      <c r="J96" s="297" t="s">
        <v>687</v>
      </c>
      <c r="K96" s="308" t="s">
        <v>996</v>
      </c>
      <c r="M96" s="336">
        <f>IF(ISNUMBER(SEARCH(ZAKL_DATA!$B$29,N96)),MAX($M$2:M95)+1,0)</f>
        <v>94.0</v>
      </c>
      <c r="N96" s="356" t="s">
        <v>2320</v>
      </c>
      <c r="O96" s="357" t="s">
        <v>2570</v>
      </c>
      <c r="Q96" s="320"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4276</v>
      </c>
      <c r="V96">
        <v>507504.0</v>
      </c>
    </row>
    <row r="97" spans="1:22" ht="12.75" customHeight="1">
      <c r="A97" s="280"/>
      <c r="B97" s="280"/>
      <c r="C97" s="280"/>
      <c r="D97" s="284">
        <f>IF(ISNUMBER(SEARCH(ZAKL_DATA!$B$14,E97)),MAX($D$2:D96)+1,0)</f>
        <v>95.0</v>
      </c>
      <c r="E97" s="285" t="s">
        <v>487</v>
      </c>
      <c r="F97" s="286">
        <v>2603.0</v>
      </c>
      <c r="G97" s="287"/>
      <c r="H97" s="288" t="str">
        <f>IFERROR(VLOOKUP(ROWS($H$3:H97),$D$3:$E$204,2,0),"")</f>
        <v>FRÝDLANT</v>
      </c>
      <c r="I97" s="280"/>
      <c r="J97" s="297" t="s">
        <v>688</v>
      </c>
      <c r="K97" s="308" t="s">
        <v>997</v>
      </c>
      <c r="M97" s="336">
        <f>IF(ISNUMBER(SEARCH(ZAKL_DATA!$B$29,N97)),MAX($M$2:M96)+1,0)</f>
        <v>95.0</v>
      </c>
      <c r="N97" s="356" t="s">
        <v>2333</v>
      </c>
      <c r="O97" s="357" t="s">
        <v>2571</v>
      </c>
      <c r="Q97" s="320" t="str">
        <f>IFERROR(VLOOKUP(ROWS($Q$3:Q97),$M$3:$N$1699,2,0),"")</f>
        <v>Vzdělávání</v>
      </c>
      <c r="S97" t="str">
        <f>IF(ISNUMBER(SEARCH(ZAKL_DATA!$B$18,FU!$U97)),U97,"")</f>
        <v>Benátky</v>
      </c>
      <c r="T97" t="str">
        <f t="array" ref="T97">IFERROR(INDEX($S$3:$S$6255,SMALL(IF(ISNUMBER(SEARCH("",$S$3:$S$6255)),ROW($S$1:$S$6253),""),ROW(S95))),"")</f>
        <v>Benátky</v>
      </c>
      <c r="U97" t="s">
        <v>6957</v>
      </c>
      <c r="V97">
        <v>507547.0</v>
      </c>
    </row>
    <row r="98" spans="1:22" ht="12.75" customHeight="1">
      <c r="A98" s="280"/>
      <c r="B98" s="280"/>
      <c r="C98" s="280"/>
      <c r="D98" s="284">
        <f>IF(ISNUMBER(SEARCH(ZAKL_DATA!$B$14,E98)),MAX($D$2:D97)+1,0)</f>
        <v>96.0</v>
      </c>
      <c r="E98" s="285" t="s">
        <v>488</v>
      </c>
      <c r="F98" s="286">
        <v>2604.0</v>
      </c>
      <c r="G98" s="287"/>
      <c r="H98" s="288" t="str">
        <f>IFERROR(VLOOKUP(ROWS($H$3:H98),$D$3:$E$204,2,0),"")</f>
        <v>JABLONEC NAD NISOU</v>
      </c>
      <c r="I98" s="280"/>
      <c r="J98" s="297" t="s">
        <v>689</v>
      </c>
      <c r="K98" s="308" t="s">
        <v>998</v>
      </c>
      <c r="M98" s="336">
        <f>IF(ISNUMBER(SEARCH(ZAKL_DATA!$B$29,N98)),MAX($M$2:M97)+1,0)</f>
        <v>96.0</v>
      </c>
      <c r="N98" s="356" t="s">
        <v>2359</v>
      </c>
      <c r="O98" s="357" t="s">
        <v>2572</v>
      </c>
      <c r="Q98" s="320" t="str">
        <f>IFERROR(VLOOKUP(ROWS($Q$3:Q98),$M$3:$N$1699,2,0),"")</f>
        <v>Zdravotní péče</v>
      </c>
      <c r="S98" t="str">
        <f>IF(ISNUMBER(SEARCH(ZAKL_DATA!$B$18,FU!$U98)),U98,"")</f>
        <v>Benátky</v>
      </c>
      <c r="T98" t="str">
        <f t="array" ref="T98">IFERROR(INDEX($S$3:$S$6255,SMALL(IF(ISNUMBER(SEARCH("",$S$3:$S$6255)),ROW($S$1:$S$6253),""),ROW(S96))),"")</f>
        <v>Benátky</v>
      </c>
      <c r="U98" t="s">
        <v>6957</v>
      </c>
      <c r="V98">
        <v>507580.0</v>
      </c>
    </row>
    <row r="99" spans="1:22" ht="12.75" customHeight="1">
      <c r="A99" s="280"/>
      <c r="B99" s="280"/>
      <c r="C99" s="280"/>
      <c r="D99" s="284">
        <f>IF(ISNUMBER(SEARCH(ZAKL_DATA!$B$14,E99)),MAX($D$2:D98)+1,0)</f>
        <v>97.0</v>
      </c>
      <c r="E99" s="285" t="s">
        <v>489</v>
      </c>
      <c r="F99" s="286">
        <v>2605.0</v>
      </c>
      <c r="G99" s="287"/>
      <c r="H99" s="288" t="str">
        <f>IFERROR(VLOOKUP(ROWS($H$3:H99),$D$3:$E$204,2,0),"")</f>
        <v>JILEMNICE</v>
      </c>
      <c r="I99" s="280"/>
      <c r="J99" s="297" t="s">
        <v>690</v>
      </c>
      <c r="K99" s="308" t="s">
        <v>999</v>
      </c>
      <c r="M99" s="336">
        <f>IF(ISNUMBER(SEARCH(ZAKL_DATA!$B$29,N99)),MAX($M$2:M98)+1,0)</f>
        <v>97.0</v>
      </c>
      <c r="N99" s="356" t="s">
        <v>2368</v>
      </c>
      <c r="O99" s="357" t="s">
        <v>2573</v>
      </c>
      <c r="Q99" s="320"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4491</v>
      </c>
      <c r="V99">
        <v>507610.0</v>
      </c>
    </row>
    <row r="100" spans="1:22" ht="12.75" customHeight="1">
      <c r="A100" s="280"/>
      <c r="B100" s="280"/>
      <c r="C100" s="280"/>
      <c r="D100" s="284">
        <f>IF(ISNUMBER(SEARCH(ZAKL_DATA!$B$14,E100)),MAX($D$2:D99)+1,0)</f>
        <v>98.0</v>
      </c>
      <c r="E100" s="285" t="s">
        <v>490</v>
      </c>
      <c r="F100" s="286">
        <v>2606.0</v>
      </c>
      <c r="G100" s="287"/>
      <c r="H100" s="288" t="str">
        <f>IFERROR(VLOOKUP(ROWS($H$3:H100),$D$3:$E$204,2,0),"")</f>
        <v>NOVÝ BOR</v>
      </c>
      <c r="I100" s="280"/>
      <c r="J100" s="297" t="s">
        <v>691</v>
      </c>
      <c r="K100" s="308" t="s">
        <v>1000</v>
      </c>
      <c r="M100" s="336">
        <f>IF(ISNUMBER(SEARCH(ZAKL_DATA!$B$29,N100)),MAX($M$2:M99)+1,0)</f>
        <v>98.0</v>
      </c>
      <c r="N100" s="356" t="s">
        <v>2376</v>
      </c>
      <c r="O100" s="357" t="s">
        <v>2574</v>
      </c>
      <c r="Q100" s="320" t="str">
        <f>IFERROR(VLOOKUP(ROWS($Q$3:Q100),$M$3:$N$1699,2,0),"")</f>
        <v>Ambulantní nebo terénní sociální služby</v>
      </c>
      <c r="S100" t="str">
        <f>IF(ISNUMBER(SEARCH(ZAKL_DATA!$B$18,FU!$U100)),U100,"")</f>
        <v>Benecko</v>
      </c>
      <c r="T100" t="str">
        <f t="array" ref="T100">IFERROR(INDEX($S$3:$S$6255,SMALL(IF(ISNUMBER(SEARCH("",$S$3:$S$6255)),ROW($S$1:$S$6253),""),ROW(S98))),"")</f>
        <v>Benecko</v>
      </c>
      <c r="U100" t="s">
        <v>7483</v>
      </c>
      <c r="V100">
        <v>507628.0</v>
      </c>
    </row>
    <row r="101" spans="1:22" ht="12.75" customHeight="1">
      <c r="A101" s="280"/>
      <c r="B101" s="280"/>
      <c r="C101" s="280"/>
      <c r="D101" s="284">
        <f>IF(ISNUMBER(SEARCH(ZAKL_DATA!$B$14,E101)),MAX($D$2:D100)+1,0)</f>
        <v>99.0</v>
      </c>
      <c r="E101" s="285" t="s">
        <v>491</v>
      </c>
      <c r="F101" s="286">
        <v>2607.0</v>
      </c>
      <c r="G101" s="287"/>
      <c r="H101" s="288" t="str">
        <f>IFERROR(VLOOKUP(ROWS($H$3:H101),$D$3:$E$204,2,0),"")</f>
        <v>SEMILY</v>
      </c>
      <c r="I101" s="280"/>
      <c r="J101" s="297" t="s">
        <v>692</v>
      </c>
      <c r="K101" s="308" t="s">
        <v>1001</v>
      </c>
      <c r="M101" s="336">
        <f>IF(ISNUMBER(SEARCH(ZAKL_DATA!$B$29,N101)),MAX($M$2:M100)+1,0)</f>
        <v>99.0</v>
      </c>
      <c r="N101" s="356" t="s">
        <v>1613</v>
      </c>
      <c r="O101" s="357" t="s">
        <v>2575</v>
      </c>
      <c r="Q101" s="320" t="str">
        <f>IFERROR(VLOOKUP(ROWS($Q$3:Q101),$M$3:$N$1699,2,0),"")</f>
        <v>Těžba a dobývání j. n.</v>
      </c>
      <c r="S101" t="str">
        <f>IF(ISNUMBER(SEARCH(ZAKL_DATA!$B$18,FU!$U101)),U101,"")</f>
        <v>Benešov</v>
      </c>
      <c r="T101" t="str">
        <f t="array" ref="T101">IFERROR(INDEX($S$3:$S$6255,SMALL(IF(ISNUMBER(SEARCH("",$S$3:$S$6255)),ROW($S$1:$S$6253),""),ROW(S99))),"")</f>
        <v>Benešov</v>
      </c>
      <c r="U101" t="s">
        <v>3923</v>
      </c>
      <c r="V101">
        <v>507644.0</v>
      </c>
    </row>
    <row r="102" spans="1:22" ht="12.75" customHeight="1">
      <c r="A102" s="280"/>
      <c r="B102" s="280"/>
      <c r="C102" s="280"/>
      <c r="D102" s="284">
        <f>IF(ISNUMBER(SEARCH(ZAKL_DATA!$B$14,E102)),MAX($D$2:D101)+1,0)</f>
        <v>100.0</v>
      </c>
      <c r="E102" s="285" t="s">
        <v>492</v>
      </c>
      <c r="F102" s="286">
        <v>2608.0</v>
      </c>
      <c r="G102" s="287"/>
      <c r="H102" s="288" t="str">
        <f>IFERROR(VLOOKUP(ROWS($H$3:H102),$D$3:$E$204,2,0),"")</f>
        <v>TANVALD</v>
      </c>
      <c r="I102" s="280"/>
      <c r="J102" s="297" t="s">
        <v>693</v>
      </c>
      <c r="K102" s="308" t="s">
        <v>1002</v>
      </c>
      <c r="M102" s="336">
        <f>IF(ISNUMBER(SEARCH(ZAKL_DATA!$B$29,N102)),MAX($M$2:M101)+1,0)</f>
        <v>100.0</v>
      </c>
      <c r="N102" s="356" t="s">
        <v>2385</v>
      </c>
      <c r="O102" s="357" t="s">
        <v>2576</v>
      </c>
      <c r="Q102" s="320" t="str">
        <f>IFERROR(VLOOKUP(ROWS($Q$3:Q102),$M$3:$N$1699,2,0),"")</f>
        <v>Tvůrčí, umělecké a zábavní činnosti</v>
      </c>
      <c r="S102" t="str">
        <f>IF(ISNUMBER(SEARCH(ZAKL_DATA!$B$18,FU!$U102)),U102,"")</f>
        <v>Benešov</v>
      </c>
      <c r="T102" t="str">
        <f t="array" ref="T102">IFERROR(INDEX($S$3:$S$6255,SMALL(IF(ISNUMBER(SEARCH("",$S$3:$S$6255)),ROW($S$1:$S$6253),""),ROW(S100))),"")</f>
        <v>Benešov</v>
      </c>
      <c r="U102" t="s">
        <v>3923</v>
      </c>
      <c r="V102">
        <v>507652.0</v>
      </c>
    </row>
    <row r="103" spans="1:22" ht="12.75" customHeight="1">
      <c r="A103" s="280"/>
      <c r="B103" s="280"/>
      <c r="C103" s="280"/>
      <c r="D103" s="284">
        <f>IF(ISNUMBER(SEARCH(ZAKL_DATA!$B$14,E103)),MAX($D$2:D102)+1,0)</f>
        <v>101.0</v>
      </c>
      <c r="E103" s="285" t="s">
        <v>493</v>
      </c>
      <c r="F103" s="286">
        <v>2609.0</v>
      </c>
      <c r="G103" s="287"/>
      <c r="H103" s="288" t="str">
        <f>IFERROR(VLOOKUP(ROWS($H$3:H103),$D$3:$E$204,2,0),"")</f>
        <v>TURNOV</v>
      </c>
      <c r="I103" s="280"/>
      <c r="J103" s="297" t="s">
        <v>694</v>
      </c>
      <c r="K103" s="308" t="s">
        <v>1003</v>
      </c>
      <c r="M103" s="336">
        <f>IF(ISNUMBER(SEARCH(ZAKL_DATA!$B$29,N103)),MAX($M$2:M102)+1,0)</f>
        <v>101.0</v>
      </c>
      <c r="N103" s="356" t="s">
        <v>2390</v>
      </c>
      <c r="O103" s="357" t="s">
        <v>2577</v>
      </c>
      <c r="Q103" s="320"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5221</v>
      </c>
      <c r="V103">
        <v>507695.0</v>
      </c>
    </row>
    <row r="104" spans="1:22" ht="12.75" customHeight="1">
      <c r="A104" s="280"/>
      <c r="B104" s="280"/>
      <c r="C104" s="280"/>
      <c r="D104" s="284">
        <f>IF(ISNUMBER(SEARCH(ZAKL_DATA!$B$14,E104)),MAX($D$2:D103)+1,0)</f>
        <v>102.0</v>
      </c>
      <c r="E104" s="285" t="s">
        <v>494</v>
      </c>
      <c r="F104" s="286">
        <v>2610.0</v>
      </c>
      <c r="G104" s="287"/>
      <c r="H104" s="288" t="str">
        <f>IFERROR(VLOOKUP(ROWS($H$3:H104),$D$3:$E$204,2,0),"")</f>
        <v>ŽELEZNÝ BROD</v>
      </c>
      <c r="I104" s="280"/>
      <c r="J104" s="297" t="s">
        <v>695</v>
      </c>
      <c r="K104" s="308" t="s">
        <v>1004</v>
      </c>
      <c r="M104" s="336">
        <f>IF(ISNUMBER(SEARCH(ZAKL_DATA!$B$29,N104)),MAX($M$2:M103)+1,0)</f>
        <v>102.0</v>
      </c>
      <c r="N104" s="356" t="s">
        <v>1619</v>
      </c>
      <c r="O104" s="357" t="s">
        <v>2578</v>
      </c>
      <c r="Q104" s="320"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6365</v>
      </c>
      <c r="V104">
        <v>507717.0</v>
      </c>
    </row>
    <row r="105" spans="1:22" ht="12.75" customHeight="1">
      <c r="A105" s="280"/>
      <c r="B105" s="280"/>
      <c r="C105" s="280"/>
      <c r="D105" s="284">
        <f>IF(ISNUMBER(SEARCH(ZAKL_DATA!$B$14,E105)),MAX($D$2:D104)+1,0)</f>
        <v>103.0</v>
      </c>
      <c r="E105" s="285" t="s">
        <v>495</v>
      </c>
      <c r="F105" s="286">
        <v>2701.0</v>
      </c>
      <c r="G105" s="287"/>
      <c r="H105" s="288" t="str">
        <f>IFERROR(VLOOKUP(ROWS($H$3:H105),$D$3:$E$204,2,0),"")</f>
        <v>HRADEC KRÁLOVÉ</v>
      </c>
      <c r="I105" s="280"/>
      <c r="J105" s="297" t="s">
        <v>696</v>
      </c>
      <c r="K105" s="308" t="s">
        <v>1005</v>
      </c>
      <c r="M105" s="336">
        <f>IF(ISNUMBER(SEARCH(ZAKL_DATA!$B$29,N105)),MAX($M$2:M104)+1,0)</f>
        <v>103.0</v>
      </c>
      <c r="N105" s="356" t="s">
        <v>2395</v>
      </c>
      <c r="O105" s="357" t="s">
        <v>2579</v>
      </c>
      <c r="Q105" s="320"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7484</v>
      </c>
      <c r="V105">
        <v>507733.0</v>
      </c>
    </row>
    <row r="106" spans="1:22" ht="12.75" customHeight="1">
      <c r="A106" s="280"/>
      <c r="B106" s="280"/>
      <c r="C106" s="280"/>
      <c r="D106" s="284">
        <f>IF(ISNUMBER(SEARCH(ZAKL_DATA!$B$14,E106)),MAX($D$2:D105)+1,0)</f>
        <v>104.0</v>
      </c>
      <c r="E106" s="285" t="s">
        <v>496</v>
      </c>
      <c r="F106" s="286">
        <v>2702.0</v>
      </c>
      <c r="G106" s="287"/>
      <c r="H106" s="288" t="str">
        <f>IFERROR(VLOOKUP(ROWS($H$3:H106),$D$3:$E$204,2,0),"")</f>
        <v>BROUMOV</v>
      </c>
      <c r="I106" s="280"/>
      <c r="J106" s="297" t="s">
        <v>697</v>
      </c>
      <c r="K106" s="308" t="s">
        <v>1006</v>
      </c>
      <c r="M106" s="336">
        <f>IF(ISNUMBER(SEARCH(ZAKL_DATA!$B$29,N106)),MAX($M$2:M105)+1,0)</f>
        <v>104.0</v>
      </c>
      <c r="N106" s="356" t="s">
        <v>2396</v>
      </c>
      <c r="O106" s="357" t="s">
        <v>2580</v>
      </c>
      <c r="Q106" s="320"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6233</v>
      </c>
      <c r="V106">
        <v>507784.0</v>
      </c>
    </row>
    <row r="107" spans="1:22" ht="12.75" customHeight="1">
      <c r="A107" s="280"/>
      <c r="B107" s="280"/>
      <c r="C107" s="280"/>
      <c r="D107" s="284">
        <f>IF(ISNUMBER(SEARCH(ZAKL_DATA!$B$14,E107)),MAX($D$2:D106)+1,0)</f>
        <v>105.0</v>
      </c>
      <c r="E107" s="285" t="s">
        <v>497</v>
      </c>
      <c r="F107" s="286">
        <v>2703.0</v>
      </c>
      <c r="G107" s="287"/>
      <c r="H107" s="288" t="str">
        <f>IFERROR(VLOOKUP(ROWS($H$3:H107),$D$3:$E$204,2,0),"")</f>
        <v>DOBRUŠKA</v>
      </c>
      <c r="I107" s="280"/>
      <c r="J107" s="297" t="s">
        <v>698</v>
      </c>
      <c r="K107" s="308" t="s">
        <v>1007</v>
      </c>
      <c r="M107" s="336">
        <f>IF(ISNUMBER(SEARCH(ZAKL_DATA!$B$29,N107)),MAX($M$2:M106)+1,0)</f>
        <v>105.0</v>
      </c>
      <c r="N107" s="356" t="s">
        <v>2581</v>
      </c>
      <c r="O107" s="357" t="s">
        <v>2582</v>
      </c>
      <c r="Q107" s="320"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8368</v>
      </c>
      <c r="V107">
        <v>507920.0</v>
      </c>
    </row>
    <row r="108" spans="1:22" ht="12.75" customHeight="1">
      <c r="A108" s="280"/>
      <c r="B108" s="280"/>
      <c r="C108" s="280"/>
      <c r="D108" s="284">
        <f>IF(ISNUMBER(SEARCH(ZAKL_DATA!$B$14,E108)),MAX($D$2:D107)+1,0)</f>
        <v>106.0</v>
      </c>
      <c r="E108" s="285" t="s">
        <v>498</v>
      </c>
      <c r="F108" s="286">
        <v>2704.0</v>
      </c>
      <c r="G108" s="287"/>
      <c r="H108" s="288" t="str">
        <f>IFERROR(VLOOKUP(ROWS($H$3:H108),$D$3:$E$204,2,0),"")</f>
        <v>DVŮR KRÁLOVÉ</v>
      </c>
      <c r="I108" s="280"/>
      <c r="J108" s="297" t="s">
        <v>699</v>
      </c>
      <c r="K108" s="308" t="s">
        <v>1008</v>
      </c>
      <c r="M108" s="336">
        <f>IF(ISNUMBER(SEARCH(ZAKL_DATA!$B$29,N108)),MAX($M$2:M107)+1,0)</f>
        <v>106.0</v>
      </c>
      <c r="N108" s="356" t="s">
        <v>2418</v>
      </c>
      <c r="O108" s="357" t="s">
        <v>2583</v>
      </c>
      <c r="Q108" s="320"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3796</v>
      </c>
      <c r="V108">
        <v>507971.0</v>
      </c>
    </row>
    <row r="109" spans="1:22" ht="12.75" customHeight="1">
      <c r="A109" s="280"/>
      <c r="B109" s="280"/>
      <c r="C109" s="280"/>
      <c r="D109" s="284">
        <f>IF(ISNUMBER(SEARCH(ZAKL_DATA!$B$14,E109)),MAX($D$2:D108)+1,0)</f>
        <v>107.0</v>
      </c>
      <c r="E109" s="285" t="s">
        <v>499</v>
      </c>
      <c r="F109" s="286">
        <v>2705.0</v>
      </c>
      <c r="G109" s="287"/>
      <c r="H109" s="288" t="str">
        <f>IFERROR(VLOOKUP(ROWS($H$3:H109),$D$3:$E$204,2,0),"")</f>
        <v>HOŘICE</v>
      </c>
      <c r="I109" s="280"/>
      <c r="J109" s="297" t="s">
        <v>700</v>
      </c>
      <c r="K109" s="308" t="s">
        <v>1009</v>
      </c>
      <c r="M109" s="336">
        <f>IF(ISNUMBER(SEARCH(ZAKL_DATA!$B$29,N109)),MAX($M$2:M108)+1,0)</f>
        <v>107.0</v>
      </c>
      <c r="N109" s="356" t="s">
        <v>2429</v>
      </c>
      <c r="O109" s="357" t="s">
        <v>2584</v>
      </c>
      <c r="Q109" s="320"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4077</v>
      </c>
      <c r="V109">
        <v>508004.0</v>
      </c>
    </row>
    <row r="110" spans="1:22" ht="12.75" customHeight="1">
      <c r="A110" s="280"/>
      <c r="B110" s="280"/>
      <c r="C110" s="280"/>
      <c r="D110" s="284">
        <f>IF(ISNUMBER(SEARCH(ZAKL_DATA!$B$14,E110)),MAX($D$2:D109)+1,0)</f>
        <v>108.0</v>
      </c>
      <c r="E110" s="285" t="s">
        <v>500</v>
      </c>
      <c r="F110" s="286">
        <v>2706.0</v>
      </c>
      <c r="G110" s="287"/>
      <c r="H110" s="288" t="str">
        <f>IFERROR(VLOOKUP(ROWS($H$3:H110),$D$3:$E$204,2,0),"")</f>
        <v>JAROMĚŘ</v>
      </c>
      <c r="I110" s="280"/>
      <c r="J110" s="297" t="s">
        <v>701</v>
      </c>
      <c r="K110" s="308" t="s">
        <v>1010</v>
      </c>
      <c r="M110" s="336">
        <f>IF(ISNUMBER(SEARCH(ZAKL_DATA!$B$29,N110)),MAX($M$2:M109)+1,0)</f>
        <v>108.0</v>
      </c>
      <c r="N110" s="356" t="s">
        <v>2435</v>
      </c>
      <c r="O110" s="357" t="s">
        <v>2585</v>
      </c>
      <c r="Q110" s="320"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3915</v>
      </c>
      <c r="V110">
        <v>508128.0</v>
      </c>
    </row>
    <row r="111" spans="1:22" ht="12.75" customHeight="1">
      <c r="A111" s="280"/>
      <c r="B111" s="280"/>
      <c r="C111" s="280"/>
      <c r="D111" s="284">
        <f>IF(ISNUMBER(SEARCH(ZAKL_DATA!$B$14,E111)),MAX($D$2:D110)+1,0)</f>
        <v>109.0</v>
      </c>
      <c r="E111" s="285" t="s">
        <v>501</v>
      </c>
      <c r="F111" s="286">
        <v>2707.0</v>
      </c>
      <c r="G111" s="287"/>
      <c r="H111" s="288" t="str">
        <f>IFERROR(VLOOKUP(ROWS($H$3:H111),$D$3:$E$204,2,0),"")</f>
        <v>JIČÍN</v>
      </c>
      <c r="I111" s="280"/>
      <c r="J111" s="297" t="s">
        <v>702</v>
      </c>
      <c r="K111" s="308" t="s">
        <v>1011</v>
      </c>
      <c r="M111" s="336">
        <f>IF(ISNUMBER(SEARCH(ZAKL_DATA!$B$29,N111)),MAX($M$2:M110)+1,0)</f>
        <v>109.0</v>
      </c>
      <c r="N111" s="356" t="s">
        <v>2586</v>
      </c>
      <c r="O111" s="357" t="s">
        <v>2587</v>
      </c>
      <c r="Q111" s="320"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3915</v>
      </c>
      <c r="V111">
        <v>508144.0</v>
      </c>
    </row>
    <row r="112" spans="1:22" ht="12.75" customHeight="1">
      <c r="A112" s="280"/>
      <c r="B112" s="280"/>
      <c r="C112" s="280"/>
      <c r="D112" s="284">
        <f>IF(ISNUMBER(SEARCH(ZAKL_DATA!$B$14,E112)),MAX($D$2:D111)+1,0)</f>
        <v>110.0</v>
      </c>
      <c r="E112" s="285" t="s">
        <v>502</v>
      </c>
      <c r="F112" s="286">
        <v>2708.0</v>
      </c>
      <c r="G112" s="287"/>
      <c r="H112" s="288" t="str">
        <f>IFERROR(VLOOKUP(ROWS($H$3:H112),$D$3:$E$204,2,0),"")</f>
        <v>KOSTELEC NAD ORLICÍ</v>
      </c>
      <c r="I112" s="280"/>
      <c r="J112" s="297" t="s">
        <v>703</v>
      </c>
      <c r="K112" s="308" t="s">
        <v>1012</v>
      </c>
      <c r="M112" s="336">
        <f>IF(ISNUMBER(SEARCH(ZAKL_DATA!$B$29,N112)),MAX($M$2:M111)+1,0)</f>
        <v>110.0</v>
      </c>
      <c r="N112" s="356" t="s">
        <v>2436</v>
      </c>
      <c r="O112" s="357" t="s">
        <v>2588</v>
      </c>
      <c r="Q112" s="320"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3915</v>
      </c>
      <c r="V112">
        <v>508152.0</v>
      </c>
    </row>
    <row r="113" spans="1:22" ht="12.75" customHeight="1">
      <c r="A113" s="280"/>
      <c r="B113" s="280"/>
      <c r="C113" s="280"/>
      <c r="D113" s="284">
        <f>IF(ISNUMBER(SEARCH(ZAKL_DATA!$B$14,E113)),MAX($D$2:D112)+1,0)</f>
        <v>111.0</v>
      </c>
      <c r="E113" s="285" t="s">
        <v>503</v>
      </c>
      <c r="F113" s="286">
        <v>2709.0</v>
      </c>
      <c r="G113" s="287"/>
      <c r="H113" s="288" t="str">
        <f>IFERROR(VLOOKUP(ROWS($H$3:H113),$D$3:$E$204,2,0),"")</f>
        <v>NÁCHOD</v>
      </c>
      <c r="I113" s="280"/>
      <c r="J113" s="297" t="s">
        <v>704</v>
      </c>
      <c r="K113" s="308" t="s">
        <v>1013</v>
      </c>
      <c r="M113" s="336">
        <f>IF(ISNUMBER(SEARCH(ZAKL_DATA!$B$29,N113)),MAX($M$2:M112)+1,0)</f>
        <v>111.0</v>
      </c>
      <c r="N113" s="356" t="s">
        <v>1620</v>
      </c>
      <c r="O113" s="357" t="s">
        <v>2589</v>
      </c>
      <c r="Q113" s="320"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3915</v>
      </c>
      <c r="V113">
        <v>508357.0</v>
      </c>
    </row>
    <row r="114" spans="1:22" ht="12.75" customHeight="1">
      <c r="A114" s="280"/>
      <c r="B114" s="280"/>
      <c r="C114" s="280"/>
      <c r="D114" s="284">
        <f>IF(ISNUMBER(SEARCH(ZAKL_DATA!$B$14,E114)),MAX($D$2:D113)+1,0)</f>
        <v>112.0</v>
      </c>
      <c r="E114" s="285" t="s">
        <v>504</v>
      </c>
      <c r="F114" s="286">
        <v>2710.0</v>
      </c>
      <c r="G114" s="287"/>
      <c r="H114" s="288" t="str">
        <f>IFERROR(VLOOKUP(ROWS($H$3:H114),$D$3:$E$204,2,0),"")</f>
        <v>NOVÁ PAKA</v>
      </c>
      <c r="I114" s="280"/>
      <c r="J114" s="297" t="s">
        <v>705</v>
      </c>
      <c r="K114" s="308" t="s">
        <v>1014</v>
      </c>
      <c r="M114" s="336">
        <f>IF(ISNUMBER(SEARCH(ZAKL_DATA!$B$29,N114)),MAX($M$2:M113)+1,0)</f>
        <v>112.0</v>
      </c>
      <c r="N114" s="356" t="s">
        <v>1622</v>
      </c>
      <c r="O114" s="357" t="s">
        <v>2590</v>
      </c>
      <c r="Q114" s="320"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6843</v>
      </c>
      <c r="V114">
        <v>508373.0</v>
      </c>
    </row>
    <row r="115" spans="1:22" ht="12.75" customHeight="1">
      <c r="A115" s="280"/>
      <c r="B115" s="280"/>
      <c r="C115" s="280"/>
      <c r="D115" s="284">
        <f>IF(ISNUMBER(SEARCH(ZAKL_DATA!$B$14,E115)),MAX($D$2:D114)+1,0)</f>
        <v>113.0</v>
      </c>
      <c r="E115" s="285" t="s">
        <v>505</v>
      </c>
      <c r="F115" s="286">
        <v>2711.0</v>
      </c>
      <c r="G115" s="287"/>
      <c r="H115" s="288" t="str">
        <f>IFERROR(VLOOKUP(ROWS($H$3:H115),$D$3:$E$204,2,0),"")</f>
        <v>NOVÝ BYDŽOV</v>
      </c>
      <c r="I115" s="280"/>
      <c r="J115" s="297" t="s">
        <v>706</v>
      </c>
      <c r="K115" s="308" t="s">
        <v>1015</v>
      </c>
      <c r="M115" s="336">
        <f>IF(ISNUMBER(SEARCH(ZAKL_DATA!$B$29,N115)),MAX($M$2:M114)+1,0)</f>
        <v>113.0</v>
      </c>
      <c r="N115" s="356" t="s">
        <v>1626</v>
      </c>
      <c r="O115" s="357" t="s">
        <v>2591</v>
      </c>
      <c r="Q115" s="320"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4072</v>
      </c>
      <c r="V115">
        <v>508501.0</v>
      </c>
    </row>
    <row r="116" spans="1:22" ht="12.75" customHeight="1">
      <c r="A116" s="280"/>
      <c r="B116" s="280"/>
      <c r="C116" s="280"/>
      <c r="D116" s="284">
        <f>IF(ISNUMBER(SEARCH(ZAKL_DATA!$B$14,E116)),MAX($D$2:D115)+1,0)</f>
        <v>114.0</v>
      </c>
      <c r="E116" s="285" t="s">
        <v>506</v>
      </c>
      <c r="F116" s="286">
        <v>2712.0</v>
      </c>
      <c r="G116" s="287"/>
      <c r="H116" s="288" t="str">
        <f>IFERROR(VLOOKUP(ROWS($H$3:H116),$D$3:$E$204,2,0),"")</f>
        <v>RYCHNOV NAD KNĚŽ.</v>
      </c>
      <c r="I116" s="280"/>
      <c r="J116" s="297" t="s">
        <v>707</v>
      </c>
      <c r="K116" s="308" t="s">
        <v>1016</v>
      </c>
      <c r="M116" s="336">
        <f>IF(ISNUMBER(SEARCH(ZAKL_DATA!$B$29,N116)),MAX($M$2:M115)+1,0)</f>
        <v>114.0</v>
      </c>
      <c r="N116" s="356" t="s">
        <v>1627</v>
      </c>
      <c r="O116" s="357" t="s">
        <v>2592</v>
      </c>
      <c r="Q116" s="320"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4631</v>
      </c>
      <c r="V116">
        <v>508683.0</v>
      </c>
    </row>
    <row r="117" spans="1:22" ht="12.75" customHeight="1">
      <c r="A117" s="280"/>
      <c r="B117" s="280"/>
      <c r="C117" s="280"/>
      <c r="D117" s="284">
        <f>IF(ISNUMBER(SEARCH(ZAKL_DATA!$B$14,E117)),MAX($D$2:D116)+1,0)</f>
        <v>115.0</v>
      </c>
      <c r="E117" s="285" t="s">
        <v>507</v>
      </c>
      <c r="F117" s="286">
        <v>2713.0</v>
      </c>
      <c r="G117" s="287"/>
      <c r="H117" s="288" t="str">
        <f>IFERROR(VLOOKUP(ROWS($H$3:H117),$D$3:$E$204,2,0),"")</f>
        <v>TRUTNOV</v>
      </c>
      <c r="I117" s="280"/>
      <c r="J117" s="297" t="s">
        <v>708</v>
      </c>
      <c r="K117" s="308" t="s">
        <v>1017</v>
      </c>
      <c r="M117" s="336">
        <f>IF(ISNUMBER(SEARCH(ZAKL_DATA!$B$29,N117)),MAX($M$2:M116)+1,0)</f>
        <v>115.0</v>
      </c>
      <c r="N117" s="356" t="s">
        <v>1631</v>
      </c>
      <c r="O117" s="357" t="s">
        <v>2593</v>
      </c>
      <c r="Q117" s="320"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4171</v>
      </c>
      <c r="V117">
        <v>509078.0</v>
      </c>
    </row>
    <row r="118" spans="1:22" ht="12.75" customHeight="1">
      <c r="A118" s="280"/>
      <c r="B118" s="280"/>
      <c r="C118" s="280"/>
      <c r="D118" s="284">
        <f>IF(ISNUMBER(SEARCH(ZAKL_DATA!$B$14,E118)),MAX($D$2:D117)+1,0)</f>
        <v>116.0</v>
      </c>
      <c r="E118" s="285" t="s">
        <v>508</v>
      </c>
      <c r="F118" s="286">
        <v>2714.0</v>
      </c>
      <c r="G118" s="287"/>
      <c r="H118" s="288" t="str">
        <f>IFERROR(VLOOKUP(ROWS($H$3:H118),$D$3:$E$204,2,0),"")</f>
        <v>VRCHLABÍ</v>
      </c>
      <c r="I118" s="280"/>
      <c r="J118" s="297" t="s">
        <v>709</v>
      </c>
      <c r="K118" s="308" t="s">
        <v>1018</v>
      </c>
      <c r="M118" s="336">
        <f>IF(ISNUMBER(SEARCH(ZAKL_DATA!$B$29,N118)),MAX($M$2:M117)+1,0)</f>
        <v>116.0</v>
      </c>
      <c r="N118" s="356" t="s">
        <v>1634</v>
      </c>
      <c r="O118" s="357" t="s">
        <v>2594</v>
      </c>
      <c r="Q118" s="320" t="str">
        <f>IFERROR(VLOOKUP(ROWS($Q$3:Q118),$M$3:$N$1699,2,0),"")</f>
        <v>Výroba mléčných výrobků</v>
      </c>
      <c r="S118" t="str">
        <f>IF(ISNUMBER(SEARCH(ZAKL_DATA!$B$18,FU!$U118)),U118,"")</f>
        <v>Besednice</v>
      </c>
      <c r="T118" t="str">
        <f t="array" ref="T118">IFERROR(INDEX($S$3:$S$6255,SMALL(IF(ISNUMBER(SEARCH("",$S$3:$S$6255)),ROW($S$1:$S$6253),""),ROW(S116))),"")</f>
        <v>Besednice</v>
      </c>
      <c r="U118" t="s">
        <v>5222</v>
      </c>
      <c r="V118">
        <v>509108.0</v>
      </c>
    </row>
    <row r="119" spans="1:22" ht="12.75" customHeight="1">
      <c r="A119" s="280"/>
      <c r="B119" s="280"/>
      <c r="C119" s="280"/>
      <c r="D119" s="284">
        <f>IF(ISNUMBER(SEARCH(ZAKL_DATA!$B$14,E119)),MAX($D$2:D118)+1,0)</f>
        <v>117.0</v>
      </c>
      <c r="E119" s="285" t="s">
        <v>509</v>
      </c>
      <c r="F119" s="286">
        <v>2801.0</v>
      </c>
      <c r="G119" s="287"/>
      <c r="H119" s="288" t="str">
        <f>IFERROR(VLOOKUP(ROWS($H$3:H119),$D$3:$E$204,2,0),"")</f>
        <v>PARDUBICE</v>
      </c>
      <c r="I119" s="280"/>
      <c r="J119" s="297" t="s">
        <v>710</v>
      </c>
      <c r="K119" s="308" t="s">
        <v>1019</v>
      </c>
      <c r="M119" s="336">
        <f>IF(ISNUMBER(SEARCH(ZAKL_DATA!$B$29,N119)),MAX($M$2:M118)+1,0)</f>
        <v>117.0</v>
      </c>
      <c r="N119" s="356" t="s">
        <v>1637</v>
      </c>
      <c r="O119" s="357" t="s">
        <v>2595</v>
      </c>
      <c r="Q119" s="320"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5869</v>
      </c>
      <c r="V119">
        <v>509116.0</v>
      </c>
    </row>
    <row r="120" spans="1:22" ht="12.75" customHeight="1">
      <c r="A120" s="280"/>
      <c r="B120" s="280"/>
      <c r="C120" s="280"/>
      <c r="D120" s="284">
        <f>IF(ISNUMBER(SEARCH(ZAKL_DATA!$B$14,E120)),MAX($D$2:D119)+1,0)</f>
        <v>118.0</v>
      </c>
      <c r="E120" s="285" t="s">
        <v>510</v>
      </c>
      <c r="F120" s="286">
        <v>2802.0</v>
      </c>
      <c r="G120" s="287"/>
      <c r="H120" s="288" t="str">
        <f>IFERROR(VLOOKUP(ROWS($H$3:H120),$D$3:$E$204,2,0),"")</f>
        <v>HLINSKO</v>
      </c>
      <c r="I120" s="280"/>
      <c r="J120" s="297" t="s">
        <v>711</v>
      </c>
      <c r="K120" s="308" t="s">
        <v>1020</v>
      </c>
      <c r="M120" s="336">
        <f>IF(ISNUMBER(SEARCH(ZAKL_DATA!$B$29,N120)),MAX($M$2:M119)+1,0)</f>
        <v>118.0</v>
      </c>
      <c r="N120" s="356" t="s">
        <v>1640</v>
      </c>
      <c r="O120" s="357" t="s">
        <v>2596</v>
      </c>
      <c r="Q120" s="320"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7060</v>
      </c>
      <c r="V120">
        <v>509141.0</v>
      </c>
    </row>
    <row r="121" spans="1:22" ht="12.75" customHeight="1">
      <c r="A121" s="280"/>
      <c r="B121" s="280"/>
      <c r="C121" s="280"/>
      <c r="D121" s="284">
        <f>IF(ISNUMBER(SEARCH(ZAKL_DATA!$B$14,E121)),MAX($D$2:D120)+1,0)</f>
        <v>119.0</v>
      </c>
      <c r="E121" s="285" t="s">
        <v>511</v>
      </c>
      <c r="F121" s="286">
        <v>2803.0</v>
      </c>
      <c r="G121" s="287"/>
      <c r="H121" s="288" t="str">
        <f>IFERROR(VLOOKUP(ROWS($H$3:H121),$D$3:$E$204,2,0),"")</f>
        <v>HOLICE</v>
      </c>
      <c r="I121" s="280"/>
      <c r="J121" s="297" t="s">
        <v>712</v>
      </c>
      <c r="K121" s="308" t="s">
        <v>1021</v>
      </c>
      <c r="M121" s="336">
        <f>IF(ISNUMBER(SEARCH(ZAKL_DATA!$B$29,N121)),MAX($M$2:M120)+1,0)</f>
        <v>119.0</v>
      </c>
      <c r="N121" s="356" t="s">
        <v>1644</v>
      </c>
      <c r="O121" s="357" t="s">
        <v>2597</v>
      </c>
      <c r="Q121" s="320"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5998</v>
      </c>
      <c r="V121">
        <v>509191.0</v>
      </c>
    </row>
    <row r="122" spans="1:22" ht="12.75" customHeight="1">
      <c r="A122" s="280"/>
      <c r="B122" s="280"/>
      <c r="C122" s="280"/>
      <c r="D122" s="284">
        <f>IF(ISNUMBER(SEARCH(ZAKL_DATA!$B$14,E122)),MAX($D$2:D121)+1,0)</f>
        <v>120.0</v>
      </c>
      <c r="E122" s="285" t="s">
        <v>512</v>
      </c>
      <c r="F122" s="286">
        <v>2804.0</v>
      </c>
      <c r="G122" s="287"/>
      <c r="H122" s="288" t="str">
        <f>IFERROR(VLOOKUP(ROWS($H$3:H122),$D$3:$E$204,2,0),"")</f>
        <v>CHRUDIM</v>
      </c>
      <c r="I122" s="280"/>
      <c r="J122" s="297" t="s">
        <v>713</v>
      </c>
      <c r="K122" s="308" t="s">
        <v>1022</v>
      </c>
      <c r="M122" s="336">
        <f>IF(ISNUMBER(SEARCH(ZAKL_DATA!$B$29,N122)),MAX($M$2:M121)+1,0)</f>
        <v>120.0</v>
      </c>
      <c r="N122" s="356" t="s">
        <v>1652</v>
      </c>
      <c r="O122" s="357" t="s">
        <v>2598</v>
      </c>
      <c r="Q122" s="320" t="str">
        <f>IFERROR(VLOOKUP(ROWS($Q$3:Q122),$M$3:$N$1699,2,0),"")</f>
        <v>Výroba průmyslových krmiv</v>
      </c>
      <c r="S122" t="str">
        <f>IF(ISNUMBER(SEARCH(ZAKL_DATA!$B$18,FU!$U122)),U122,"")</f>
        <v>Běštín</v>
      </c>
      <c r="T122" t="str">
        <f t="array" ref="T122">IFERROR(INDEX($S$3:$S$6255,SMALL(IF(ISNUMBER(SEARCH("",$S$3:$S$6255)),ROW($S$1:$S$6253),""),ROW(S120))),"")</f>
        <v>Běštín</v>
      </c>
      <c r="U122" t="s">
        <v>4074</v>
      </c>
      <c r="V122">
        <v>509388.0</v>
      </c>
    </row>
    <row r="123" spans="1:22" ht="12.75" customHeight="1">
      <c r="A123" s="280"/>
      <c r="B123" s="280"/>
      <c r="C123" s="280"/>
      <c r="D123" s="284">
        <f>IF(ISNUMBER(SEARCH(ZAKL_DATA!$B$14,E123)),MAX($D$2:D122)+1,0)</f>
        <v>121.0</v>
      </c>
      <c r="E123" s="285" t="s">
        <v>513</v>
      </c>
      <c r="F123" s="286">
        <v>2805.0</v>
      </c>
      <c r="G123" s="287"/>
      <c r="H123" s="288" t="str">
        <f>IFERROR(VLOOKUP(ROWS($H$3:H123),$D$3:$E$204,2,0),"")</f>
        <v>LITOMYŠL</v>
      </c>
      <c r="I123" s="280"/>
      <c r="J123" s="297" t="s">
        <v>714</v>
      </c>
      <c r="K123" s="308" t="s">
        <v>1023</v>
      </c>
      <c r="M123" s="336">
        <f>IF(ISNUMBER(SEARCH(ZAKL_DATA!$B$29,N123)),MAX($M$2:M122)+1,0)</f>
        <v>121.0</v>
      </c>
      <c r="N123" s="356" t="s">
        <v>1538</v>
      </c>
      <c r="O123" s="358" t="s">
        <v>2599</v>
      </c>
      <c r="Q123" s="320"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7319</v>
      </c>
      <c r="V123">
        <v>509418.0</v>
      </c>
    </row>
    <row r="124" spans="1:22" ht="12.75" customHeight="1">
      <c r="A124" s="280"/>
      <c r="B124" s="280"/>
      <c r="C124" s="280"/>
      <c r="D124" s="284">
        <f>IF(ISNUMBER(SEARCH(ZAKL_DATA!$B$14,E124)),MAX($D$2:D123)+1,0)</f>
        <v>122.0</v>
      </c>
      <c r="E124" s="285" t="s">
        <v>514</v>
      </c>
      <c r="F124" s="286">
        <v>2806.0</v>
      </c>
      <c r="G124" s="287"/>
      <c r="H124" s="288" t="str">
        <f>IFERROR(VLOOKUP(ROWS($H$3:H124),$D$3:$E$204,2,0),"")</f>
        <v>MORAVSKÁ TŘEBOVÁ</v>
      </c>
      <c r="I124" s="280"/>
      <c r="J124" s="300" t="s">
        <v>715</v>
      </c>
      <c r="K124" s="310" t="s">
        <v>1024</v>
      </c>
      <c r="M124" s="336">
        <f>IF(ISNUMBER(SEARCH(ZAKL_DATA!$B$29,N124)),MAX($M$2:M123)+1,0)</f>
        <v>122.0</v>
      </c>
      <c r="N124" s="356" t="s">
        <v>1539</v>
      </c>
      <c r="O124" s="358" t="s">
        <v>2600</v>
      </c>
      <c r="Q124" s="320" t="str">
        <f>IFERROR(VLOOKUP(ROWS($Q$3:Q124),$M$3:$N$1699,2,0),"")</f>
        <v>Pěstování rýže</v>
      </c>
      <c r="S124" t="str">
        <f>IF(ISNUMBER(SEARCH(ZAKL_DATA!$B$18,FU!$U124)),U124,"")</f>
        <v>Bezdědovice</v>
      </c>
      <c r="T124" t="str">
        <f t="array" ref="T124">IFERROR(INDEX($S$3:$S$6255,SMALL(IF(ISNUMBER(SEARCH("",$S$3:$S$6255)),ROW($S$1:$S$6253),""),ROW(S122))),"")</f>
        <v>Bezdědovice</v>
      </c>
      <c r="U124" t="s">
        <v>8910</v>
      </c>
      <c r="V124">
        <v>509574.0</v>
      </c>
    </row>
    <row r="125" spans="1:22" ht="12.75" customHeight="1">
      <c r="A125" s="280"/>
      <c r="B125" s="280"/>
      <c r="C125" s="280"/>
      <c r="D125" s="284">
        <f>IF(ISNUMBER(SEARCH(ZAKL_DATA!$B$14,E125)),MAX($D$2:D124)+1,0)</f>
        <v>123.0</v>
      </c>
      <c r="E125" s="285" t="s">
        <v>515</v>
      </c>
      <c r="F125" s="286">
        <v>2807.0</v>
      </c>
      <c r="G125" s="287"/>
      <c r="H125" s="288" t="str">
        <f>IFERROR(VLOOKUP(ROWS($H$3:H125),$D$3:$E$204,2,0),"")</f>
        <v>PŘELOUČ</v>
      </c>
      <c r="I125" s="280"/>
      <c r="J125" s="297" t="s">
        <v>716</v>
      </c>
      <c r="K125" s="308" t="s">
        <v>1025</v>
      </c>
      <c r="M125" s="336">
        <f>IF(ISNUMBER(SEARCH(ZAKL_DATA!$B$29,N125)),MAX($M$2:M124)+1,0)</f>
        <v>123.0</v>
      </c>
      <c r="N125" s="356" t="s">
        <v>1540</v>
      </c>
      <c r="O125" s="358" t="s">
        <v>2601</v>
      </c>
      <c r="Q125" s="320"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4968</v>
      </c>
      <c r="V125">
        <v>509612.0</v>
      </c>
    </row>
    <row r="126" spans="1:22" ht="12.75" customHeight="1">
      <c r="A126" s="280"/>
      <c r="B126" s="280"/>
      <c r="C126" s="280"/>
      <c r="D126" s="284">
        <f>IF(ISNUMBER(SEARCH(ZAKL_DATA!$B$14,E126)),MAX($D$2:D125)+1,0)</f>
        <v>124.0</v>
      </c>
      <c r="E126" s="285" t="s">
        <v>516</v>
      </c>
      <c r="F126" s="286">
        <v>2808.0</v>
      </c>
      <c r="G126" s="287"/>
      <c r="H126" s="288" t="str">
        <f>IFERROR(VLOOKUP(ROWS($H$3:H126),$D$3:$E$204,2,0),"")</f>
        <v>SVITAVY</v>
      </c>
      <c r="I126" s="280"/>
      <c r="J126" s="297" t="s">
        <v>717</v>
      </c>
      <c r="K126" s="308" t="s">
        <v>1026</v>
      </c>
      <c r="M126" s="336">
        <f>IF(ISNUMBER(SEARCH(ZAKL_DATA!$B$29,N126)),MAX($M$2:M125)+1,0)</f>
        <v>124.0</v>
      </c>
      <c r="N126" s="356" t="s">
        <v>1542</v>
      </c>
      <c r="O126" s="358" t="s">
        <v>2602</v>
      </c>
      <c r="Q126" s="320" t="str">
        <f>IFERROR(VLOOKUP(ROWS($Q$3:Q126),$M$3:$N$1699,2,0),"")</f>
        <v>Pěstování tabáku</v>
      </c>
      <c r="S126" t="str">
        <f>IF(ISNUMBER(SEARCH(ZAKL_DATA!$B$18,FU!$U126)),U126,"")</f>
        <v>Bezděkov</v>
      </c>
      <c r="T126" t="str">
        <f t="array" ref="T126">IFERROR(INDEX($S$3:$S$6255,SMALL(IF(ISNUMBER(SEARCH("",$S$3:$S$6255)),ROW($S$1:$S$6253),""),ROW(S124))),"")</f>
        <v>Bezděkov</v>
      </c>
      <c r="U126" t="s">
        <v>4968</v>
      </c>
      <c r="V126">
        <v>509621.0</v>
      </c>
    </row>
    <row r="127" spans="1:22" ht="12.75" customHeight="1">
      <c r="A127" s="280"/>
      <c r="B127" s="280"/>
      <c r="C127" s="280"/>
      <c r="D127" s="284">
        <f>IF(ISNUMBER(SEARCH(ZAKL_DATA!$B$14,E127)),MAX($D$2:D126)+1,0)</f>
        <v>125.0</v>
      </c>
      <c r="E127" s="285" t="s">
        <v>517</v>
      </c>
      <c r="F127" s="286">
        <v>2809.0</v>
      </c>
      <c r="G127" s="287"/>
      <c r="H127" s="288" t="str">
        <f>IFERROR(VLOOKUP(ROWS($H$3:H127),$D$3:$E$204,2,0),"")</f>
        <v>ÚSTÍ NAD ORLICÍ</v>
      </c>
      <c r="I127" s="280"/>
      <c r="J127" s="297" t="s">
        <v>718</v>
      </c>
      <c r="K127" s="308" t="s">
        <v>1027</v>
      </c>
      <c r="M127" s="336">
        <f>IF(ISNUMBER(SEARCH(ZAKL_DATA!$B$29,N127)),MAX($M$2:M126)+1,0)</f>
        <v>125.0</v>
      </c>
      <c r="N127" s="356" t="s">
        <v>1543</v>
      </c>
      <c r="O127" s="358" t="s">
        <v>2603</v>
      </c>
      <c r="Q127" s="320" t="str">
        <f>IFERROR(VLOOKUP(ROWS($Q$3:Q127),$M$3:$N$1699,2,0),"")</f>
        <v>Pěstování přadných rostlin</v>
      </c>
      <c r="S127" t="str">
        <f>IF(ISNUMBER(SEARCH(ZAKL_DATA!$B$18,FU!$U127)),U127,"")</f>
        <v>Bezděkov</v>
      </c>
      <c r="T127" t="str">
        <f t="array" ref="T127">IFERROR(INDEX($S$3:$S$6255,SMALL(IF(ISNUMBER(SEARCH("",$S$3:$S$6255)),ROW($S$1:$S$6253),""),ROW(S125))),"")</f>
        <v>Bezděkov</v>
      </c>
      <c r="U127" t="s">
        <v>4968</v>
      </c>
      <c r="V127">
        <v>509647.0</v>
      </c>
    </row>
    <row r="128" spans="1:22" ht="12.75" customHeight="1">
      <c r="A128" s="280"/>
      <c r="B128" s="280"/>
      <c r="C128" s="280"/>
      <c r="D128" s="284">
        <f>IF(ISNUMBER(SEARCH(ZAKL_DATA!$B$14,E128)),MAX($D$2:D127)+1,0)</f>
        <v>126.0</v>
      </c>
      <c r="E128" s="285" t="s">
        <v>518</v>
      </c>
      <c r="F128" s="286">
        <v>2810.0</v>
      </c>
      <c r="G128" s="287"/>
      <c r="H128" s="288" t="str">
        <f>IFERROR(VLOOKUP(ROWS($H$3:H128),$D$3:$E$204,2,0),"")</f>
        <v>VYSOKÉ MÝTO</v>
      </c>
      <c r="I128" s="280"/>
      <c r="J128" s="297" t="s">
        <v>719</v>
      </c>
      <c r="K128" s="308" t="s">
        <v>1028</v>
      </c>
      <c r="M128" s="336">
        <f>IF(ISNUMBER(SEARCH(ZAKL_DATA!$B$29,N128)),MAX($M$2:M127)+1,0)</f>
        <v>126.0</v>
      </c>
      <c r="N128" s="356" t="s">
        <v>1544</v>
      </c>
      <c r="O128" s="358" t="s">
        <v>2604</v>
      </c>
      <c r="Q128" s="320"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4968</v>
      </c>
      <c r="V128">
        <v>509736.0</v>
      </c>
    </row>
    <row r="129" spans="1:22" ht="12.75" customHeight="1">
      <c r="A129" s="280"/>
      <c r="B129" s="280"/>
      <c r="C129" s="280"/>
      <c r="D129" s="284">
        <f>IF(ISNUMBER(SEARCH(ZAKL_DATA!$B$14,E129)),MAX($D$2:D128)+1,0)</f>
        <v>127.0</v>
      </c>
      <c r="E129" s="285" t="s">
        <v>519</v>
      </c>
      <c r="F129" s="286">
        <v>2811.0</v>
      </c>
      <c r="G129" s="287"/>
      <c r="H129" s="288" t="str">
        <f>IFERROR(VLOOKUP(ROWS($H$3:H129),$D$3:$E$204,2,0),"")</f>
        <v>ŽAMBERK</v>
      </c>
      <c r="I129" s="280"/>
      <c r="J129" s="297" t="s">
        <v>720</v>
      </c>
      <c r="K129" s="308" t="s">
        <v>1029</v>
      </c>
      <c r="M129" s="336">
        <f>IF(ISNUMBER(SEARCH(ZAKL_DATA!$B$29,N129)),MAX($M$2:M128)+1,0)</f>
        <v>127.0</v>
      </c>
      <c r="N129" s="356" t="s">
        <v>1546</v>
      </c>
      <c r="O129" s="358" t="s">
        <v>2605</v>
      </c>
      <c r="Q129" s="320"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7287</v>
      </c>
      <c r="V129">
        <v>509752.0</v>
      </c>
    </row>
    <row r="130" spans="1:22" ht="12.75" customHeight="1">
      <c r="A130" s="280"/>
      <c r="B130" s="280"/>
      <c r="C130" s="280"/>
      <c r="D130" s="284">
        <f>IF(ISNUMBER(SEARCH(ZAKL_DATA!$B$14,E130)),MAX($D$2:D129)+1,0)</f>
        <v>128.0</v>
      </c>
      <c r="E130" s="285" t="s">
        <v>520</v>
      </c>
      <c r="F130" s="286">
        <v>2901.0</v>
      </c>
      <c r="G130" s="287"/>
      <c r="H130" s="288" t="str">
        <f>IFERROR(VLOOKUP(ROWS($H$3:H130),$D$3:$E$204,2,0),"")</f>
        <v>JIHLAVA</v>
      </c>
      <c r="I130" s="280"/>
      <c r="J130" s="297" t="s">
        <v>721</v>
      </c>
      <c r="K130" s="308" t="s">
        <v>1030</v>
      </c>
      <c r="M130" s="336">
        <f>IF(ISNUMBER(SEARCH(ZAKL_DATA!$B$29,N130)),MAX($M$2:M129)+1,0)</f>
        <v>128.0</v>
      </c>
      <c r="N130" s="356" t="s">
        <v>1547</v>
      </c>
      <c r="O130" s="358" t="s">
        <v>2606</v>
      </c>
      <c r="Q130" s="320"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3942</v>
      </c>
      <c r="V130">
        <v>509841.0</v>
      </c>
    </row>
    <row r="131" spans="1:22" ht="12.75" customHeight="1">
      <c r="A131" s="280"/>
      <c r="B131" s="280"/>
      <c r="C131" s="280"/>
      <c r="D131" s="284">
        <f>IF(ISNUMBER(SEARCH(ZAKL_DATA!$B$14,E131)),MAX($D$2:D130)+1,0)</f>
        <v>129.0</v>
      </c>
      <c r="E131" s="285" t="s">
        <v>521</v>
      </c>
      <c r="F131" s="286">
        <v>2902.0</v>
      </c>
      <c r="G131" s="287"/>
      <c r="H131" s="288" t="str">
        <f>IFERROR(VLOOKUP(ROWS($H$3:H131),$D$3:$E$204,2,0),"")</f>
        <v>BYSTŘICE NAD PERN.</v>
      </c>
      <c r="I131" s="280"/>
      <c r="J131" s="297" t="s">
        <v>722</v>
      </c>
      <c r="K131" s="308" t="s">
        <v>1031</v>
      </c>
      <c r="M131" s="336">
        <f>IF(ISNUMBER(SEARCH(ZAKL_DATA!$B$29,N131)),MAX($M$2:M130)+1,0)</f>
        <v>129.0</v>
      </c>
      <c r="N131" s="356" t="s">
        <v>1548</v>
      </c>
      <c r="O131" s="358" t="s">
        <v>2607</v>
      </c>
      <c r="Q131" s="320" t="str">
        <f>IFERROR(VLOOKUP(ROWS($Q$3:Q131),$M$3:$N$1699,2,0),"")</f>
        <v>Pěstování citrusových plodů</v>
      </c>
      <c r="S131" t="str">
        <f>IF(ISNUMBER(SEARCH(ZAKL_DATA!$B$18,FU!$U131)),U131,"")</f>
        <v>Bezděz</v>
      </c>
      <c r="T131" t="str">
        <f t="array" ref="T131">IFERROR(INDEX($S$3:$S$6255,SMALL(IF(ISNUMBER(SEARCH("",$S$3:$S$6255)),ROW($S$1:$S$6253),""),ROW(S129))),"")</f>
        <v>Bezděz</v>
      </c>
      <c r="U131" t="s">
        <v>6282</v>
      </c>
      <c r="V131">
        <v>510068.0</v>
      </c>
    </row>
    <row r="132" spans="1:22" ht="12.75" customHeight="1">
      <c r="A132" s="280"/>
      <c r="B132" s="280"/>
      <c r="C132" s="280"/>
      <c r="D132" s="284">
        <f>IF(ISNUMBER(SEARCH(ZAKL_DATA!$B$14,E132)),MAX($D$2:D131)+1,0)</f>
        <v>130.0</v>
      </c>
      <c r="E132" s="285" t="s">
        <v>522</v>
      </c>
      <c r="F132" s="286">
        <v>2903.0</v>
      </c>
      <c r="G132" s="287"/>
      <c r="H132" s="288" t="str">
        <f>IFERROR(VLOOKUP(ROWS($H$3:H132),$D$3:$E$204,2,0),"")</f>
        <v>HAVLÍČKŮV BROD</v>
      </c>
      <c r="I132" s="280"/>
      <c r="J132" s="297" t="s">
        <v>723</v>
      </c>
      <c r="K132" s="308" t="s">
        <v>1032</v>
      </c>
      <c r="M132" s="336">
        <f>IF(ISNUMBER(SEARCH(ZAKL_DATA!$B$29,N132)),MAX($M$2:M131)+1,0)</f>
        <v>130.0</v>
      </c>
      <c r="N132" s="356" t="s">
        <v>1549</v>
      </c>
      <c r="O132" s="358" t="s">
        <v>2608</v>
      </c>
      <c r="Q132" s="320"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6234</v>
      </c>
      <c r="V132">
        <v>510131.0</v>
      </c>
    </row>
    <row r="133" spans="1:22" ht="12.75" customHeight="1">
      <c r="A133" s="280"/>
      <c r="B133" s="280"/>
      <c r="C133" s="280"/>
      <c r="D133" s="284">
        <f>IF(ISNUMBER(SEARCH(ZAKL_DATA!$B$14,E133)),MAX($D$2:D132)+1,0)</f>
        <v>131.0</v>
      </c>
      <c r="E133" s="285" t="s">
        <v>523</v>
      </c>
      <c r="F133" s="286">
        <v>2904.0</v>
      </c>
      <c r="G133" s="287"/>
      <c r="H133" s="288" t="str">
        <f>IFERROR(VLOOKUP(ROWS($H$3:H133),$D$3:$E$204,2,0),"")</f>
        <v>HUMPOLEC</v>
      </c>
      <c r="I133" s="280"/>
      <c r="J133" s="299" t="s">
        <v>724</v>
      </c>
      <c r="K133" s="309" t="s">
        <v>1033</v>
      </c>
      <c r="M133" s="336">
        <f>IF(ISNUMBER(SEARCH(ZAKL_DATA!$B$29,N133)),MAX($M$2:M132)+1,0)</f>
        <v>131.0</v>
      </c>
      <c r="N133" s="356" t="s">
        <v>1550</v>
      </c>
      <c r="O133" s="358" t="s">
        <v>2609</v>
      </c>
      <c r="Q133" s="320"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8577</v>
      </c>
      <c r="V133">
        <v>510289.0</v>
      </c>
    </row>
    <row r="134" spans="1:22" ht="12.75" customHeight="1">
      <c r="A134" s="280"/>
      <c r="B134" s="280"/>
      <c r="C134" s="280"/>
      <c r="D134" s="284">
        <f>IF(ISNUMBER(SEARCH(ZAKL_DATA!$B$14,E134)),MAX($D$2:D133)+1,0)</f>
        <v>132.0</v>
      </c>
      <c r="E134" s="285" t="s">
        <v>524</v>
      </c>
      <c r="F134" s="286">
        <v>2905.0</v>
      </c>
      <c r="G134" s="287"/>
      <c r="H134" s="288" t="str">
        <f>IFERROR(VLOOKUP(ROWS($H$3:H134),$D$3:$E$204,2,0),"")</f>
        <v>CHOTĚBOŘ</v>
      </c>
      <c r="I134" s="280"/>
      <c r="J134" s="297" t="s">
        <v>725</v>
      </c>
      <c r="K134" s="308" t="s">
        <v>1034</v>
      </c>
      <c r="M134" s="336">
        <f>IF(ISNUMBER(SEARCH(ZAKL_DATA!$B$29,N134)),MAX($M$2:M133)+1,0)</f>
        <v>132.0</v>
      </c>
      <c r="N134" s="356" t="s">
        <v>1551</v>
      </c>
      <c r="O134" s="358" t="s">
        <v>2610</v>
      </c>
      <c r="Q134" s="320" t="str">
        <f>IFERROR(VLOOKUP(ROWS($Q$3:Q134),$M$3:$N$1699,2,0),"")</f>
        <v>Pěstování olejnatých plodů</v>
      </c>
      <c r="S134" t="str">
        <f>IF(ISNUMBER(SEARCH(ZAKL_DATA!$B$18,FU!$U134)),U134,"")</f>
        <v>Bezměrov</v>
      </c>
      <c r="T134" t="str">
        <f t="array" ref="T134">IFERROR(INDEX($S$3:$S$6255,SMALL(IF(ISNUMBER(SEARCH("",$S$3:$S$6255)),ROW($S$1:$S$6253),""),ROW(S132))),"")</f>
        <v>Bezměrov</v>
      </c>
      <c r="U134" t="s">
        <v>8236</v>
      </c>
      <c r="V134">
        <v>510297.0</v>
      </c>
    </row>
    <row r="135" spans="1:22" ht="12.75" customHeight="1">
      <c r="A135" s="280"/>
      <c r="B135" s="280"/>
      <c r="C135" s="280"/>
      <c r="D135" s="284">
        <f>IF(ISNUMBER(SEARCH(ZAKL_DATA!$B$14,E135)),MAX($D$2:D134)+1,0)</f>
        <v>133.0</v>
      </c>
      <c r="E135" s="285" t="s">
        <v>525</v>
      </c>
      <c r="F135" s="286">
        <v>2906.0</v>
      </c>
      <c r="G135" s="287"/>
      <c r="H135" s="288" t="str">
        <f>IFERROR(VLOOKUP(ROWS($H$3:H135),$D$3:$E$204,2,0),"")</f>
        <v>LEDEČ NAD SÁZAVOU</v>
      </c>
      <c r="I135" s="280"/>
      <c r="J135" s="298" t="s">
        <v>726</v>
      </c>
      <c r="K135" s="308" t="s">
        <v>1035</v>
      </c>
      <c r="M135" s="336">
        <f>IF(ISNUMBER(SEARCH(ZAKL_DATA!$B$29,N135)),MAX($M$2:M134)+1,0)</f>
        <v>133.0</v>
      </c>
      <c r="N135" s="356" t="s">
        <v>1552</v>
      </c>
      <c r="O135" s="358" t="s">
        <v>2611</v>
      </c>
      <c r="Q135" s="320" t="str">
        <f>IFERROR(VLOOKUP(ROWS($Q$3:Q135),$M$3:$N$1699,2,0),"")</f>
        <v>Pěstování rostlin pro výrobu nápojů</v>
      </c>
      <c r="S135" t="str">
        <f>IF(ISNUMBER(SEARCH(ZAKL_DATA!$B$18,FU!$U135)),U135,"")</f>
        <v>Bezno</v>
      </c>
      <c r="T135" t="str">
        <f t="array" ref="T135">IFERROR(INDEX($S$3:$S$6255,SMALL(IF(ISNUMBER(SEARCH("",$S$3:$S$6255)),ROW($S$1:$S$6253),""),ROW(S133))),"")</f>
        <v>Bezno</v>
      </c>
      <c r="U135" t="s">
        <v>4493</v>
      </c>
      <c r="V135">
        <v>510343.0</v>
      </c>
    </row>
    <row r="136" spans="1:22" ht="12.75" customHeight="1">
      <c r="A136" s="280"/>
      <c r="B136" s="280"/>
      <c r="C136" s="280"/>
      <c r="D136" s="284">
        <f>IF(ISNUMBER(SEARCH(ZAKL_DATA!$B$14,E136)),MAX($D$2:D135)+1,0)</f>
        <v>134.0</v>
      </c>
      <c r="E136" s="285" t="s">
        <v>526</v>
      </c>
      <c r="F136" s="286">
        <v>2907.0</v>
      </c>
      <c r="G136" s="287"/>
      <c r="H136" s="288" t="str">
        <f>IFERROR(VLOOKUP(ROWS($H$3:H136),$D$3:$E$204,2,0),"")</f>
        <v>MORAVSKÉ BUDĚJOVICE</v>
      </c>
      <c r="I136" s="280"/>
      <c r="J136" s="297" t="s">
        <v>727</v>
      </c>
      <c r="K136" s="308" t="s">
        <v>1036</v>
      </c>
      <c r="M136" s="336">
        <f>IF(ISNUMBER(SEARCH(ZAKL_DATA!$B$29,N136)),MAX($M$2:M135)+1,0)</f>
        <v>134.0</v>
      </c>
      <c r="N136" s="356" t="s">
        <v>1553</v>
      </c>
      <c r="O136" s="358" t="s">
        <v>2612</v>
      </c>
      <c r="Q136" s="320"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3797</v>
      </c>
      <c r="V136">
        <v>510378.0</v>
      </c>
    </row>
    <row r="137" spans="1:22" ht="12.75" customHeight="1">
      <c r="A137" s="280"/>
      <c r="B137" s="280"/>
      <c r="C137" s="280"/>
      <c r="D137" s="284">
        <f>IF(ISNUMBER(SEARCH(ZAKL_DATA!$B$14,E137)),MAX($D$2:D136)+1,0)</f>
        <v>135.0</v>
      </c>
      <c r="E137" s="285" t="s">
        <v>527</v>
      </c>
      <c r="F137" s="286">
        <v>2908.0</v>
      </c>
      <c r="G137" s="287"/>
      <c r="H137" s="288" t="str">
        <f>IFERROR(VLOOKUP(ROWS($H$3:H137),$D$3:$E$204,2,0),"")</f>
        <v>NÁMĚŠŤ NAD OSLAVOU</v>
      </c>
      <c r="I137" s="280"/>
      <c r="J137" s="297" t="s">
        <v>728</v>
      </c>
      <c r="K137" s="308" t="s">
        <v>1037</v>
      </c>
      <c r="M137" s="336">
        <f>IF(ISNUMBER(SEARCH(ZAKL_DATA!$B$29,N137)),MAX($M$2:M136)+1,0)</f>
        <v>135.0</v>
      </c>
      <c r="N137" s="356" t="s">
        <v>1554</v>
      </c>
      <c r="O137" s="358" t="s">
        <v>2613</v>
      </c>
      <c r="Q137" s="320" t="str">
        <f>IFERROR(VLOOKUP(ROWS($Q$3:Q137),$M$3:$N$1699,2,0),"")</f>
        <v>Pěstování ostatních trvalých plodin</v>
      </c>
      <c r="S137" t="str">
        <f>IF(ISNUMBER(SEARCH(ZAKL_DATA!$B$18,FU!$U137)),U137,"")</f>
        <v>Bezvěrov</v>
      </c>
      <c r="T137" t="str">
        <f t="array" ref="T137">IFERROR(INDEX($S$3:$S$6255,SMALL(IF(ISNUMBER(SEARCH("",$S$3:$S$6255)),ROW($S$1:$S$6253),""),ROW(S135))),"")</f>
        <v>Bezvěrov</v>
      </c>
      <c r="U137" t="s">
        <v>6112</v>
      </c>
      <c r="V137">
        <v>510432.0</v>
      </c>
    </row>
    <row r="138" spans="1:22" ht="12.75" customHeight="1">
      <c r="A138" s="280"/>
      <c r="B138" s="280"/>
      <c r="C138" s="280"/>
      <c r="D138" s="284">
        <f>IF(ISNUMBER(SEARCH(ZAKL_DATA!$B$14,E138)),MAX($D$2:D137)+1,0)</f>
        <v>136.0</v>
      </c>
      <c r="E138" s="285" t="s">
        <v>528</v>
      </c>
      <c r="F138" s="286">
        <v>2909.0</v>
      </c>
      <c r="G138" s="287"/>
      <c r="H138" s="288" t="str">
        <f>IFERROR(VLOOKUP(ROWS($H$3:H138),$D$3:$E$204,2,0),"")</f>
        <v>PACOV</v>
      </c>
      <c r="I138" s="280"/>
      <c r="J138" s="297" t="s">
        <v>729</v>
      </c>
      <c r="K138" s="308" t="s">
        <v>1038</v>
      </c>
      <c r="M138" s="336">
        <f>IF(ISNUMBER(SEARCH(ZAKL_DATA!$B$29,N138)),MAX($M$2:M137)+1,0)</f>
        <v>136.0</v>
      </c>
      <c r="N138" s="356" t="s">
        <v>1664</v>
      </c>
      <c r="O138" s="358" t="s">
        <v>2614</v>
      </c>
      <c r="Q138" s="320"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6500</v>
      </c>
      <c r="V138">
        <v>510483.0</v>
      </c>
    </row>
    <row r="139" spans="1:22" ht="12.75" customHeight="1">
      <c r="A139" s="280"/>
      <c r="B139" s="280"/>
      <c r="C139" s="280"/>
      <c r="D139" s="284">
        <f>IF(ISNUMBER(SEARCH(ZAKL_DATA!$B$14,E139)),MAX($D$2:D138)+1,0)</f>
        <v>137.0</v>
      </c>
      <c r="E139" s="285" t="s">
        <v>529</v>
      </c>
      <c r="F139" s="286">
        <v>2910.0</v>
      </c>
      <c r="G139" s="287"/>
      <c r="H139" s="288" t="str">
        <f>IFERROR(VLOOKUP(ROWS($H$3:H139),$D$3:$E$204,2,0),"")</f>
        <v>PELHŘIMOV</v>
      </c>
      <c r="I139" s="280"/>
      <c r="J139" s="297" t="s">
        <v>730</v>
      </c>
      <c r="K139" s="308" t="s">
        <v>1039</v>
      </c>
      <c r="M139" s="336">
        <f>IF(ISNUMBER(SEARCH(ZAKL_DATA!$B$29,N139)),MAX($M$2:M138)+1,0)</f>
        <v>137.0</v>
      </c>
      <c r="N139" s="356" t="s">
        <v>1665</v>
      </c>
      <c r="O139" s="358" t="s">
        <v>2615</v>
      </c>
      <c r="Q139" s="320" t="str">
        <f>IFERROR(VLOOKUP(ROWS($Q$3:Q139),$M$3:$N$1699,2,0),"")</f>
        <v>Tkaní textilií</v>
      </c>
      <c r="S139" t="str">
        <f>IF(ISNUMBER(SEARCH(ZAKL_DATA!$B$18,FU!$U139)),U139,"")</f>
        <v>Bílá</v>
      </c>
      <c r="T139" t="str">
        <f t="array" ref="T139">IFERROR(INDEX($S$3:$S$6255,SMALL(IF(ISNUMBER(SEARCH("",$S$3:$S$6255)),ROW($S$1:$S$6253),""),ROW(S137))),"")</f>
        <v>Bílá</v>
      </c>
      <c r="U139" t="s">
        <v>6500</v>
      </c>
      <c r="V139">
        <v>510491.0</v>
      </c>
    </row>
    <row r="140" spans="1:22" ht="12.75" customHeight="1">
      <c r="A140" s="280"/>
      <c r="B140" s="280"/>
      <c r="C140" s="280"/>
      <c r="D140" s="284">
        <f>IF(ISNUMBER(SEARCH(ZAKL_DATA!$B$14,E140)),MAX($D$2:D139)+1,0)</f>
        <v>138.0</v>
      </c>
      <c r="E140" s="285" t="s">
        <v>530</v>
      </c>
      <c r="F140" s="286">
        <v>2911.0</v>
      </c>
      <c r="G140" s="287"/>
      <c r="H140" s="288" t="str">
        <f>IFERROR(VLOOKUP(ROWS($H$3:H140),$D$3:$E$204,2,0),"")</f>
        <v>TELČ</v>
      </c>
      <c r="I140" s="280"/>
      <c r="J140" s="297" t="s">
        <v>731</v>
      </c>
      <c r="K140" s="308" t="s">
        <v>1040</v>
      </c>
      <c r="M140" s="336">
        <f>IF(ISNUMBER(SEARCH(ZAKL_DATA!$B$29,N140)),MAX($M$2:M139)+1,0)</f>
        <v>138.0</v>
      </c>
      <c r="N140" s="356" t="s">
        <v>1666</v>
      </c>
      <c r="O140" s="358" t="s">
        <v>2616</v>
      </c>
      <c r="Q140" s="320" t="str">
        <f>IFERROR(VLOOKUP(ROWS($Q$3:Q140),$M$3:$N$1699,2,0),"")</f>
        <v>Konečná úprava textilií</v>
      </c>
      <c r="S140" t="str">
        <f>IF(ISNUMBER(SEARCH(ZAKL_DATA!$B$18,FU!$U140)),U140,"")</f>
        <v>Bílá Hlína</v>
      </c>
      <c r="T140" t="str">
        <f t="array" ref="T140">IFERROR(INDEX($S$3:$S$6255,SMALL(IF(ISNUMBER(SEARCH("",$S$3:$S$6255)),ROW($S$1:$S$6253),""),ROW(S138))),"")</f>
        <v>Bílá Hlína</v>
      </c>
      <c r="U140" t="s">
        <v>6655</v>
      </c>
      <c r="V140">
        <v>510556.0</v>
      </c>
    </row>
    <row r="141" spans="1:22" ht="12.75" customHeight="1">
      <c r="A141" s="280"/>
      <c r="B141" s="280"/>
      <c r="C141" s="280"/>
      <c r="D141" s="284">
        <f>IF(ISNUMBER(SEARCH(ZAKL_DATA!$B$14,E141)),MAX($D$2:D140)+1,0)</f>
        <v>139.0</v>
      </c>
      <c r="E141" s="285" t="s">
        <v>531</v>
      </c>
      <c r="F141" s="286">
        <v>2912.0</v>
      </c>
      <c r="G141" s="287"/>
      <c r="H141" s="288" t="str">
        <f>IFERROR(VLOOKUP(ROWS($H$3:H141),$D$3:$E$204,2,0),"")</f>
        <v>TŘEBÍČ</v>
      </c>
      <c r="I141" s="280"/>
      <c r="J141" s="297" t="s">
        <v>732</v>
      </c>
      <c r="K141" s="308" t="s">
        <v>1041</v>
      </c>
      <c r="M141" s="336">
        <f>IF(ISNUMBER(SEARCH(ZAKL_DATA!$B$29,N141)),MAX($M$2:M140)+1,0)</f>
        <v>139.0</v>
      </c>
      <c r="N141" s="356" t="s">
        <v>1667</v>
      </c>
      <c r="O141" s="358" t="s">
        <v>2617</v>
      </c>
      <c r="Q141" s="320" t="str">
        <f>IFERROR(VLOOKUP(ROWS($Q$3:Q141),$M$3:$N$1699,2,0),"")</f>
        <v>Výroba ostatních textilií</v>
      </c>
      <c r="S141" t="str">
        <f>IF(ISNUMBER(SEARCH(ZAKL_DATA!$B$18,FU!$U141)),U141,"")</f>
        <v>Bílá Lhota</v>
      </c>
      <c r="T141" t="str">
        <f t="array" ref="T141">IFERROR(INDEX($S$3:$S$6255,SMALL(IF(ISNUMBER(SEARCH("",$S$3:$S$6255)),ROW($S$1:$S$6253),""),ROW(S139))),"")</f>
        <v>Bílá Lhota</v>
      </c>
      <c r="U141" t="s">
        <v>3645</v>
      </c>
      <c r="V141">
        <v>510645.0</v>
      </c>
    </row>
    <row r="142" spans="1:22" ht="12.75" customHeight="1">
      <c r="A142" s="280"/>
      <c r="B142" s="280"/>
      <c r="C142" s="280"/>
      <c r="D142" s="284">
        <f>IF(ISNUMBER(SEARCH(ZAKL_DATA!$B$14,E142)),MAX($D$2:D141)+1,0)</f>
        <v>140.0</v>
      </c>
      <c r="E142" s="285" t="s">
        <v>532</v>
      </c>
      <c r="F142" s="286">
        <v>2913.0</v>
      </c>
      <c r="G142" s="287"/>
      <c r="H142" s="288" t="str">
        <f>IFERROR(VLOOKUP(ROWS($H$3:H142),$D$3:$E$204,2,0),"")</f>
        <v>VELKÉ MEZIŘÍČÍ</v>
      </c>
      <c r="I142" s="280"/>
      <c r="J142" s="297" t="s">
        <v>733</v>
      </c>
      <c r="K142" s="308" t="s">
        <v>1042</v>
      </c>
      <c r="M142" s="336">
        <f>IF(ISNUMBER(SEARCH(ZAKL_DATA!$B$29,N142)),MAX($M$2:M141)+1,0)</f>
        <v>140.0</v>
      </c>
      <c r="N142" s="356" t="s">
        <v>1541</v>
      </c>
      <c r="O142" s="358" t="s">
        <v>2488</v>
      </c>
      <c r="Q142" s="320"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7622</v>
      </c>
      <c r="V142">
        <v>510882.0</v>
      </c>
    </row>
    <row r="143" spans="1:22" ht="12.75" customHeight="1">
      <c r="A143" s="280"/>
      <c r="B143" s="280"/>
      <c r="C143" s="280"/>
      <c r="D143" s="284">
        <f>IF(ISNUMBER(SEARCH(ZAKL_DATA!$B$14,E143)),MAX($D$2:D142)+1,0)</f>
        <v>141.0</v>
      </c>
      <c r="E143" s="285" t="s">
        <v>533</v>
      </c>
      <c r="F143" s="286">
        <v>2914.0</v>
      </c>
      <c r="G143" s="287"/>
      <c r="H143" s="288" t="str">
        <f>IFERROR(VLOOKUP(ROWS($H$3:H143),$D$3:$E$204,2,0),"")</f>
        <v>ŽĎÁR NAD SÁZAVOU</v>
      </c>
      <c r="I143" s="280"/>
      <c r="J143" s="297" t="s">
        <v>734</v>
      </c>
      <c r="K143" s="308" t="s">
        <v>1043</v>
      </c>
      <c r="M143" s="336">
        <f>IF(ISNUMBER(SEARCH(ZAKL_DATA!$B$29,N143)),MAX($M$2:M142)+1,0)</f>
        <v>141.0</v>
      </c>
      <c r="N143" s="356" t="s">
        <v>1676</v>
      </c>
      <c r="O143" s="358" t="s">
        <v>2618</v>
      </c>
      <c r="Q143" s="320"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3916</v>
      </c>
      <c r="V143">
        <v>510891.0</v>
      </c>
    </row>
    <row r="144" spans="1:22" ht="12.75" customHeight="1">
      <c r="A144" s="280"/>
      <c r="B144" s="280"/>
      <c r="C144" s="280"/>
      <c r="D144" s="284">
        <f>IF(ISNUMBER(SEARCH(ZAKL_DATA!$B$14,E144)),MAX($D$2:D143)+1,0)</f>
        <v>142.0</v>
      </c>
      <c r="E144" s="285" t="s">
        <v>534</v>
      </c>
      <c r="F144" s="286">
        <v>3001.0</v>
      </c>
      <c r="G144" s="287"/>
      <c r="H144" s="288" t="str">
        <f>IFERROR(VLOOKUP(ROWS($H$3:H144),$D$3:$E$204,2,0),"")</f>
        <v>BRNO I</v>
      </c>
      <c r="I144" s="280"/>
      <c r="J144" s="297" t="s">
        <v>735</v>
      </c>
      <c r="K144" s="308" t="s">
        <v>1044</v>
      </c>
      <c r="M144" s="336">
        <f>IF(ISNUMBER(SEARCH(ZAKL_DATA!$B$29,N144)),MAX($M$2:M143)+1,0)</f>
        <v>142.0</v>
      </c>
      <c r="N144" s="356" t="s">
        <v>1556</v>
      </c>
      <c r="O144" s="358" t="s">
        <v>2619</v>
      </c>
      <c r="Q144" s="320" t="str">
        <f>IFERROR(VLOOKUP(ROWS($Q$3:Q144),$M$3:$N$1699,2,0),"")</f>
        <v>Chov mléčného skotu</v>
      </c>
      <c r="S144" t="str">
        <f>IF(ISNUMBER(SEARCH(ZAKL_DATA!$B$18,FU!$U144)),U144,"")</f>
        <v>Bílčice</v>
      </c>
      <c r="T144" t="str">
        <f t="array" ref="T144">IFERROR(INDEX($S$3:$S$6255,SMALL(IF(ISNUMBER(SEARCH("",$S$3:$S$6255)),ROW($S$1:$S$6253),""),ROW(S142))),"")</f>
        <v>Bílčice</v>
      </c>
      <c r="U144" t="s">
        <v>8811</v>
      </c>
      <c r="V144">
        <v>510939.0</v>
      </c>
    </row>
    <row r="145" spans="1:22" ht="12.75" customHeight="1">
      <c r="A145" s="280"/>
      <c r="B145" s="280"/>
      <c r="C145" s="280"/>
      <c r="D145" s="284">
        <f>IF(ISNUMBER(SEARCH(ZAKL_DATA!$B$14,E145)),MAX($D$2:D144)+1,0)</f>
        <v>143.0</v>
      </c>
      <c r="E145" s="285" t="s">
        <v>535</v>
      </c>
      <c r="F145" s="286">
        <v>3002.0</v>
      </c>
      <c r="G145" s="287"/>
      <c r="H145" s="288" t="str">
        <f>IFERROR(VLOOKUP(ROWS($H$3:H145),$D$3:$E$204,2,0),"")</f>
        <v>BRNO II</v>
      </c>
      <c r="I145" s="280"/>
      <c r="J145" s="297" t="s">
        <v>736</v>
      </c>
      <c r="K145" s="308" t="s">
        <v>1045</v>
      </c>
      <c r="M145" s="336">
        <f>IF(ISNUMBER(SEARCH(ZAKL_DATA!$B$29,N145)),MAX($M$2:M144)+1,0)</f>
        <v>143.0</v>
      </c>
      <c r="N145" s="356" t="s">
        <v>1682</v>
      </c>
      <c r="O145" s="358" t="s">
        <v>2620</v>
      </c>
      <c r="Q145" s="320"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4351</v>
      </c>
      <c r="V145">
        <v>510980.0</v>
      </c>
    </row>
    <row r="146" spans="1:22" ht="12.75" customHeight="1">
      <c r="A146" s="280"/>
      <c r="B146" s="280"/>
      <c r="C146" s="280"/>
      <c r="D146" s="284">
        <f>IF(ISNUMBER(SEARCH(ZAKL_DATA!$B$14,E146)),MAX($D$2:D145)+1,0)</f>
        <v>144.0</v>
      </c>
      <c r="E146" s="285" t="s">
        <v>536</v>
      </c>
      <c r="F146" s="286">
        <v>3003.0</v>
      </c>
      <c r="G146" s="287"/>
      <c r="H146" s="288" t="str">
        <f>IFERROR(VLOOKUP(ROWS($H$3:H146),$D$3:$E$204,2,0),"")</f>
        <v>BRNO III</v>
      </c>
      <c r="I146" s="280"/>
      <c r="J146" s="297" t="s">
        <v>737</v>
      </c>
      <c r="K146" s="308" t="s">
        <v>1046</v>
      </c>
      <c r="M146" s="336">
        <f>IF(ISNUMBER(SEARCH(ZAKL_DATA!$B$29,N146)),MAX($M$2:M145)+1,0)</f>
        <v>144.0</v>
      </c>
      <c r="N146" s="356" t="s">
        <v>1557</v>
      </c>
      <c r="O146" s="358" t="s">
        <v>2621</v>
      </c>
      <c r="Q146" s="320" t="str">
        <f>IFERROR(VLOOKUP(ROWS($Q$3:Q146),$M$3:$N$1699,2,0),"")</f>
        <v>Chov jiného skotu</v>
      </c>
      <c r="S146" t="str">
        <f>IF(ISNUMBER(SEARCH(ZAKL_DATA!$B$18,FU!$U146)),U146,"")</f>
        <v>Bílé Poličany</v>
      </c>
      <c r="T146" t="str">
        <f t="array" ref="T146">IFERROR(INDEX($S$3:$S$6255,SMALL(IF(ISNUMBER(SEARCH("",$S$3:$S$6255)),ROW($S$1:$S$6253),""),ROW(S144))),"")</f>
        <v>Bílé Poličany</v>
      </c>
      <c r="U146" t="s">
        <v>7623</v>
      </c>
      <c r="V146">
        <v>511021.0</v>
      </c>
    </row>
    <row r="147" spans="1:22" ht="12.75" customHeight="1">
      <c r="A147" s="280"/>
      <c r="B147" s="280"/>
      <c r="C147" s="280"/>
      <c r="D147" s="284">
        <f>IF(ISNUMBER(SEARCH(ZAKL_DATA!$B$14,E147)),MAX($D$2:D146)+1,0)</f>
        <v>145.0</v>
      </c>
      <c r="E147" s="285" t="s">
        <v>537</v>
      </c>
      <c r="F147" s="286">
        <v>3004.0</v>
      </c>
      <c r="G147" s="287"/>
      <c r="H147" s="288" t="str">
        <f>IFERROR(VLOOKUP(ROWS($H$3:H147),$D$3:$E$204,2,0),"")</f>
        <v>BRNO IV</v>
      </c>
      <c r="I147" s="280"/>
      <c r="J147" s="297" t="s">
        <v>738</v>
      </c>
      <c r="K147" s="308" t="s">
        <v>1047</v>
      </c>
      <c r="M147" s="336">
        <f>IF(ISNUMBER(SEARCH(ZAKL_DATA!$B$29,N147)),MAX($M$2:M146)+1,0)</f>
        <v>145.0</v>
      </c>
      <c r="N147" s="356" t="s">
        <v>1683</v>
      </c>
      <c r="O147" s="357" t="s">
        <v>2622</v>
      </c>
      <c r="Q147" s="320" t="str">
        <f>IFERROR(VLOOKUP(ROWS($Q$3:Q147),$M$3:$N$1699,2,0),"")</f>
        <v>Výroba pletených a háčkovaných oděvů</v>
      </c>
      <c r="S147" t="str">
        <f>IF(ISNUMBER(SEARCH(ZAKL_DATA!$B$18,FU!$U147)),U147,"")</f>
        <v>Bílence</v>
      </c>
      <c r="T147" t="str">
        <f t="array" ref="T147">IFERROR(INDEX($S$3:$S$6255,SMALL(IF(ISNUMBER(SEARCH("",$S$3:$S$6255)),ROW($S$1:$S$6253),""),ROW(S145))),"")</f>
        <v>Bílence</v>
      </c>
      <c r="U147" t="s">
        <v>6424</v>
      </c>
      <c r="V147">
        <v>511081.0</v>
      </c>
    </row>
    <row r="148" spans="1:22" ht="12.75" customHeight="1">
      <c r="A148" s="280"/>
      <c r="B148" s="280"/>
      <c r="C148" s="280"/>
      <c r="D148" s="284">
        <f>IF(ISNUMBER(SEARCH(ZAKL_DATA!$B$14,E148)),MAX($D$2:D147)+1,0)</f>
        <v>146.0</v>
      </c>
      <c r="E148" s="285" t="s">
        <v>538</v>
      </c>
      <c r="F148" s="286">
        <v>3005.0</v>
      </c>
      <c r="G148" s="287"/>
      <c r="H148" s="288" t="str">
        <f>IFERROR(VLOOKUP(ROWS($H$3:H148),$D$3:$E$204,2,0),"")</f>
        <v>BRNO VENKOV</v>
      </c>
      <c r="I148" s="280"/>
      <c r="J148" s="297" t="s">
        <v>739</v>
      </c>
      <c r="K148" s="308" t="s">
        <v>1048</v>
      </c>
      <c r="M148" s="336">
        <f>IF(ISNUMBER(SEARCH(ZAKL_DATA!$B$29,N148)),MAX($M$2:M147)+1,0)</f>
        <v>146.0</v>
      </c>
      <c r="N148" s="356" t="s">
        <v>1558</v>
      </c>
      <c r="O148" s="358" t="s">
        <v>2623</v>
      </c>
      <c r="Q148" s="320" t="str">
        <f>IFERROR(VLOOKUP(ROWS($Q$3:Q148),$M$3:$N$1699,2,0),"")</f>
        <v>Chov koní a jiných koňovitých</v>
      </c>
      <c r="S148" t="str">
        <f>IF(ISNUMBER(SEARCH(ZAKL_DATA!$B$18,FU!$U148)),U148,"")</f>
        <v>Bílichov</v>
      </c>
      <c r="T148" t="str">
        <f t="array" ref="T148">IFERROR(INDEX($S$3:$S$6255,SMALL(IF(ISNUMBER(SEARCH("",$S$3:$S$6255)),ROW($S$1:$S$6253),""),ROW(S146))),"")</f>
        <v>Bílichov</v>
      </c>
      <c r="U148" t="s">
        <v>4461</v>
      </c>
      <c r="V148">
        <v>511161.0</v>
      </c>
    </row>
    <row r="149" spans="1:22" ht="12.75" customHeight="1">
      <c r="A149" s="280"/>
      <c r="B149" s="280"/>
      <c r="C149" s="280"/>
      <c r="D149" s="284">
        <f>IF(ISNUMBER(SEARCH(ZAKL_DATA!$B$14,E149)),MAX($D$2:D148)+1,0)</f>
        <v>147.0</v>
      </c>
      <c r="E149" s="285" t="s">
        <v>539</v>
      </c>
      <c r="F149" s="286">
        <v>3006.0</v>
      </c>
      <c r="G149" s="287"/>
      <c r="H149" s="288" t="str">
        <f>IFERROR(VLOOKUP(ROWS($H$3:H149),$D$3:$E$204,2,0),"")</f>
        <v>BLANSKO</v>
      </c>
      <c r="I149" s="280"/>
      <c r="J149" s="297" t="s">
        <v>740</v>
      </c>
      <c r="K149" s="308" t="s">
        <v>1049</v>
      </c>
      <c r="M149" s="336">
        <f>IF(ISNUMBER(SEARCH(ZAKL_DATA!$B$29,N149)),MAX($M$2:M148)+1,0)</f>
        <v>147.0</v>
      </c>
      <c r="N149" s="356" t="s">
        <v>1559</v>
      </c>
      <c r="O149" s="358" t="s">
        <v>2624</v>
      </c>
      <c r="Q149" s="320" t="str">
        <f>IFERROR(VLOOKUP(ROWS($Q$3:Q149),$M$3:$N$1699,2,0),"")</f>
        <v>Chov velbloudů a velbloudovitých</v>
      </c>
      <c r="S149" t="str">
        <f>IF(ISNUMBER(SEARCH(ZAKL_DATA!$B$18,FU!$U149)),U149,"")</f>
        <v>Bílina</v>
      </c>
      <c r="T149" t="str">
        <f t="array" ref="T149">IFERROR(INDEX($S$3:$S$6255,SMALL(IF(ISNUMBER(SEARCH("",$S$3:$S$6255)),ROW($S$1:$S$6253),""),ROW(S147))),"")</f>
        <v>Bílina</v>
      </c>
      <c r="U149" t="s">
        <v>6783</v>
      </c>
      <c r="V149">
        <v>511242.0</v>
      </c>
    </row>
    <row r="150" spans="1:22" ht="12.75" customHeight="1">
      <c r="A150" s="280"/>
      <c r="B150" s="280"/>
      <c r="C150" s="280"/>
      <c r="D150" s="284">
        <f>IF(ISNUMBER(SEARCH(ZAKL_DATA!$B$14,E150)),MAX($D$2:D149)+1,0)</f>
        <v>148.0</v>
      </c>
      <c r="E150" s="285" t="s">
        <v>540</v>
      </c>
      <c r="F150" s="286">
        <v>3007.0</v>
      </c>
      <c r="G150" s="287"/>
      <c r="H150" s="288" t="str">
        <f>IFERROR(VLOOKUP(ROWS($H$3:H150),$D$3:$E$204,2,0),"")</f>
        <v>BOSKOVICE</v>
      </c>
      <c r="I150" s="280"/>
      <c r="J150" s="297" t="s">
        <v>741</v>
      </c>
      <c r="K150" s="308" t="s">
        <v>1050</v>
      </c>
      <c r="M150" s="336">
        <f>IF(ISNUMBER(SEARCH(ZAKL_DATA!$B$29,N150)),MAX($M$2:M149)+1,0)</f>
        <v>148.0</v>
      </c>
      <c r="N150" s="356" t="s">
        <v>1560</v>
      </c>
      <c r="O150" s="358" t="s">
        <v>2625</v>
      </c>
      <c r="Q150" s="320" t="str">
        <f>IFERROR(VLOOKUP(ROWS($Q$3:Q150),$M$3:$N$1699,2,0),"")</f>
        <v>Chov ovcí a koz</v>
      </c>
      <c r="S150" t="str">
        <f>IF(ISNUMBER(SEARCH(ZAKL_DATA!$B$18,FU!$U150)),U150,"")</f>
        <v>Bílkovice</v>
      </c>
      <c r="T150" t="str">
        <f t="array" ref="T150">IFERROR(INDEX($S$3:$S$6255,SMALL(IF(ISNUMBER(SEARCH("",$S$3:$S$6255)),ROW($S$1:$S$6253),""),ROW(S148))),"")</f>
        <v>Bílkovice</v>
      </c>
      <c r="U150" t="s">
        <v>4042</v>
      </c>
      <c r="V150">
        <v>511307.0</v>
      </c>
    </row>
    <row r="151" spans="1:22" ht="12.75" customHeight="1">
      <c r="A151" s="280"/>
      <c r="B151" s="280"/>
      <c r="C151" s="280"/>
      <c r="D151" s="284">
        <f>IF(ISNUMBER(SEARCH(ZAKL_DATA!$B$14,E151)),MAX($D$2:D150)+1,0)</f>
        <v>149.0</v>
      </c>
      <c r="E151" s="285" t="s">
        <v>541</v>
      </c>
      <c r="F151" s="286">
        <v>3008.0</v>
      </c>
      <c r="G151" s="287"/>
      <c r="H151" s="288" t="str">
        <f>IFERROR(VLOOKUP(ROWS($H$3:H151),$D$3:$E$204,2,0),"")</f>
        <v>BŘECLAV</v>
      </c>
      <c r="I151" s="280"/>
      <c r="J151" s="297" t="s">
        <v>742</v>
      </c>
      <c r="K151" s="308" t="s">
        <v>1051</v>
      </c>
      <c r="M151" s="336">
        <f>IF(ISNUMBER(SEARCH(ZAKL_DATA!$B$29,N151)),MAX($M$2:M150)+1,0)</f>
        <v>149.0</v>
      </c>
      <c r="N151" s="356" t="s">
        <v>1561</v>
      </c>
      <c r="O151" s="358" t="s">
        <v>2626</v>
      </c>
      <c r="Q151" s="320" t="str">
        <f>IFERROR(VLOOKUP(ROWS($Q$3:Q151),$M$3:$N$1699,2,0),"")</f>
        <v>Chov prasat</v>
      </c>
      <c r="S151" t="str">
        <f>IF(ISNUMBER(SEARCH(ZAKL_DATA!$B$18,FU!$U151)),U151,"")</f>
        <v>Bílov</v>
      </c>
      <c r="T151" t="str">
        <f t="array" ref="T151">IFERROR(INDEX($S$3:$S$6255,SMALL(IF(ISNUMBER(SEARCH("",$S$3:$S$6255)),ROW($S$1:$S$6253),""),ROW(S149))),"")</f>
        <v>Bílov</v>
      </c>
      <c r="U151" t="s">
        <v>3994</v>
      </c>
      <c r="V151">
        <v>511382.0</v>
      </c>
    </row>
    <row r="152" spans="1:22" ht="12.75" customHeight="1">
      <c r="A152" s="280"/>
      <c r="B152" s="280"/>
      <c r="C152" s="280"/>
      <c r="D152" s="284">
        <f>IF(ISNUMBER(SEARCH(ZAKL_DATA!$B$14,E152)),MAX($D$2:D151)+1,0)</f>
        <v>150.0</v>
      </c>
      <c r="E152" s="285" t="s">
        <v>542</v>
      </c>
      <c r="F152" s="286">
        <v>3009.0</v>
      </c>
      <c r="G152" s="287"/>
      <c r="H152" s="288" t="str">
        <f>IFERROR(VLOOKUP(ROWS($H$3:H152),$D$3:$E$204,2,0),"")</f>
        <v>BUČOVICE</v>
      </c>
      <c r="I152" s="280"/>
      <c r="J152" s="297" t="s">
        <v>743</v>
      </c>
      <c r="K152" s="308" t="s">
        <v>1052</v>
      </c>
      <c r="M152" s="336">
        <f>IF(ISNUMBER(SEARCH(ZAKL_DATA!$B$29,N152)),MAX($M$2:M151)+1,0)</f>
        <v>150.0</v>
      </c>
      <c r="N152" s="356" t="s">
        <v>1562</v>
      </c>
      <c r="O152" s="358" t="s">
        <v>2627</v>
      </c>
      <c r="Q152" s="320" t="str">
        <f>IFERROR(VLOOKUP(ROWS($Q$3:Q152),$M$3:$N$1699,2,0),"")</f>
        <v>Chov drůbeže</v>
      </c>
      <c r="S152" t="str">
        <f>IF(ISNUMBER(SEARCH(ZAKL_DATA!$B$18,FU!$U152)),U152,"")</f>
        <v>Bílov</v>
      </c>
      <c r="T152" t="str">
        <f t="array" ref="T152">IFERROR(INDEX($S$3:$S$6255,SMALL(IF(ISNUMBER(SEARCH("",$S$3:$S$6255)),ROW($S$1:$S$6253),""),ROW(S150))),"")</f>
        <v>Bílov</v>
      </c>
      <c r="U152" t="s">
        <v>3994</v>
      </c>
      <c r="V152">
        <v>511412.0</v>
      </c>
    </row>
    <row r="153" spans="1:22" ht="12.75" customHeight="1">
      <c r="A153" s="280"/>
      <c r="B153" s="280"/>
      <c r="C153" s="280"/>
      <c r="D153" s="284">
        <f>IF(ISNUMBER(SEARCH(ZAKL_DATA!$B$14,E153)),MAX($D$2:D152)+1,0)</f>
        <v>151.0</v>
      </c>
      <c r="E153" s="285" t="s">
        <v>543</v>
      </c>
      <c r="F153" s="286">
        <v>3010.0</v>
      </c>
      <c r="G153" s="287"/>
      <c r="H153" s="288" t="str">
        <f>IFERROR(VLOOKUP(ROWS($H$3:H153),$D$3:$E$204,2,0),"")</f>
        <v>HODONÍN</v>
      </c>
      <c r="I153" s="280"/>
      <c r="J153" s="297" t="s">
        <v>744</v>
      </c>
      <c r="K153" s="308" t="s">
        <v>1053</v>
      </c>
      <c r="M153" s="336">
        <f>IF(ISNUMBER(SEARCH(ZAKL_DATA!$B$29,N153)),MAX($M$2:M152)+1,0)</f>
        <v>151.0</v>
      </c>
      <c r="N153" s="356" t="s">
        <v>1563</v>
      </c>
      <c r="O153" s="358" t="s">
        <v>2628</v>
      </c>
      <c r="Q153" s="320" t="str">
        <f>IFERROR(VLOOKUP(ROWS($Q$3:Q153),$M$3:$N$1699,2,0),"")</f>
        <v>Chov ostatních zvířat</v>
      </c>
      <c r="S153" t="str">
        <f>IF(ISNUMBER(SEARCH(ZAKL_DATA!$B$18,FU!$U153)),U153,"")</f>
        <v>Bílovec</v>
      </c>
      <c r="T153" t="str">
        <f t="array" ref="T153">IFERROR(INDEX($S$3:$S$6255,SMALL(IF(ISNUMBER(SEARCH("",$S$3:$S$6255)),ROW($S$1:$S$6253),""),ROW(S151))),"")</f>
        <v>Bílovec</v>
      </c>
      <c r="U153" t="s">
        <v>8935</v>
      </c>
      <c r="V153">
        <v>511587.0</v>
      </c>
    </row>
    <row r="154" spans="1:22" ht="12.75" customHeight="1">
      <c r="A154" s="280"/>
      <c r="B154" s="280"/>
      <c r="C154" s="280"/>
      <c r="D154" s="284">
        <f>IF(ISNUMBER(SEARCH(ZAKL_DATA!$B$14,E154)),MAX($D$2:D153)+1,0)</f>
        <v>152.0</v>
      </c>
      <c r="E154" s="285" t="s">
        <v>544</v>
      </c>
      <c r="F154" s="286">
        <v>3011.0</v>
      </c>
      <c r="G154" s="287"/>
      <c r="H154" s="288" t="str">
        <f>IFERROR(VLOOKUP(ROWS($H$3:H154),$D$3:$E$204,2,0),"")</f>
        <v>HUSTOPEČE</v>
      </c>
      <c r="I154" s="280"/>
      <c r="J154" s="297" t="s">
        <v>745</v>
      </c>
      <c r="K154" s="308" t="s">
        <v>1054</v>
      </c>
      <c r="M154" s="336">
        <f>IF(ISNUMBER(SEARCH(ZAKL_DATA!$B$29,N154)),MAX($M$2:M153)+1,0)</f>
        <v>152.0</v>
      </c>
      <c r="N154" s="356" t="s">
        <v>2629</v>
      </c>
      <c r="O154" s="358" t="s">
        <v>2630</v>
      </c>
      <c r="Q154" s="320"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8462</v>
      </c>
      <c r="V154">
        <v>511633.0</v>
      </c>
    </row>
    <row r="155" spans="1:22" ht="12.75" customHeight="1">
      <c r="A155" s="280"/>
      <c r="B155" s="280"/>
      <c r="C155" s="280"/>
      <c r="D155" s="284">
        <f>IF(ISNUMBER(SEARCH(ZAKL_DATA!$B$14,E155)),MAX($D$2:D154)+1,0)</f>
        <v>153.0</v>
      </c>
      <c r="E155" s="285" t="s">
        <v>545</v>
      </c>
      <c r="F155" s="286">
        <v>3012.0</v>
      </c>
      <c r="G155" s="287"/>
      <c r="H155" s="288" t="str">
        <f>IFERROR(VLOOKUP(ROWS($H$3:H155),$D$3:$E$204,2,0),"")</f>
        <v>IVANČICE</v>
      </c>
      <c r="I155" s="280"/>
      <c r="J155" s="297" t="s">
        <v>746</v>
      </c>
      <c r="K155" s="308" t="s">
        <v>1055</v>
      </c>
      <c r="M155" s="336">
        <f>IF(ISNUMBER(SEARCH(ZAKL_DATA!$B$29,N155)),MAX($M$2:M154)+1,0)</f>
        <v>153.0</v>
      </c>
      <c r="N155" s="356" t="s">
        <v>1689</v>
      </c>
      <c r="O155" s="358" t="s">
        <v>2631</v>
      </c>
      <c r="Q155" s="320" t="str">
        <f>IFERROR(VLOOKUP(ROWS($Q$3:Q155),$M$3:$N$1699,2,0),"")</f>
        <v>Výroba obuvi</v>
      </c>
      <c r="S155" t="str">
        <f>IF(ISNUMBER(SEARCH(ZAKL_DATA!$B$18,FU!$U155)),U155,"")</f>
        <v>Bílovice nad Svitavou</v>
      </c>
      <c r="T155" t="str">
        <f t="array" ref="T155">IFERROR(INDEX($S$3:$S$6255,SMALL(IF(ISNUMBER(SEARCH("",$S$3:$S$6255)),ROW($S$1:$S$6253),""),ROW(S153))),"")</f>
        <v>Bílovice nad Svitavou</v>
      </c>
      <c r="U155" t="s">
        <v>7851</v>
      </c>
      <c r="V155">
        <v>511935.0</v>
      </c>
    </row>
    <row r="156" spans="1:22" ht="12.75" customHeight="1">
      <c r="A156" s="280"/>
      <c r="B156" s="280"/>
      <c r="C156" s="280"/>
      <c r="D156" s="284">
        <f>IF(ISNUMBER(SEARCH(ZAKL_DATA!$B$14,E156)),MAX($D$2:D155)+1,0)</f>
        <v>154.0</v>
      </c>
      <c r="E156" s="285" t="s">
        <v>546</v>
      </c>
      <c r="F156" s="286">
        <v>3013.0</v>
      </c>
      <c r="G156" s="287"/>
      <c r="H156" s="288" t="str">
        <f>IFERROR(VLOOKUP(ROWS($H$3:H156),$D$3:$E$204,2,0),"")</f>
        <v>KYJOV</v>
      </c>
      <c r="I156" s="280"/>
      <c r="J156" s="297" t="s">
        <v>747</v>
      </c>
      <c r="K156" s="308" t="s">
        <v>1056</v>
      </c>
      <c r="M156" s="336">
        <f>IF(ISNUMBER(SEARCH(ZAKL_DATA!$B$29,N156)),MAX($M$2:M155)+1,0)</f>
        <v>154.0</v>
      </c>
      <c r="N156" s="356" t="s">
        <v>1692</v>
      </c>
      <c r="O156" s="358" t="s">
        <v>2632</v>
      </c>
      <c r="Q156" s="320"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8295</v>
      </c>
      <c r="V156">
        <v>511951.0</v>
      </c>
    </row>
    <row r="157" spans="1:22" ht="12.75" customHeight="1">
      <c r="A157" s="280"/>
      <c r="B157" s="280"/>
      <c r="C157" s="280"/>
      <c r="D157" s="284">
        <f>IF(ISNUMBER(SEARCH(ZAKL_DATA!$B$14,E157)),MAX($D$2:D156)+1,0)</f>
        <v>155.0</v>
      </c>
      <c r="E157" s="285" t="s">
        <v>547</v>
      </c>
      <c r="F157" s="286">
        <v>3014.0</v>
      </c>
      <c r="G157" s="287"/>
      <c r="H157" s="288" t="str">
        <f>IFERROR(VLOOKUP(ROWS($H$3:H157),$D$3:$E$204,2,0),"")</f>
        <v>MIKULOV</v>
      </c>
      <c r="I157" s="280"/>
      <c r="J157" s="297" t="s">
        <v>748</v>
      </c>
      <c r="K157" s="308" t="s">
        <v>1057</v>
      </c>
      <c r="M157" s="336">
        <f>IF(ISNUMBER(SEARCH(ZAKL_DATA!$B$29,N157)),MAX($M$2:M156)+1,0)</f>
        <v>155.0</v>
      </c>
      <c r="N157" s="356" t="s">
        <v>1570</v>
      </c>
      <c r="O157" s="358" t="s">
        <v>2633</v>
      </c>
      <c r="Q157" s="320" t="str">
        <f>IFERROR(VLOOKUP(ROWS($Q$3:Q157),$M$3:$N$1699,2,0),"")</f>
        <v>Podpůrné činnosti pro rostlinnou výrobu</v>
      </c>
      <c r="S157" t="str">
        <f>IF(ISNUMBER(SEARCH(ZAKL_DATA!$B$18,FU!$U157)),U157,"")</f>
        <v>Bílsko</v>
      </c>
      <c r="T157" t="str">
        <f t="array" ref="T157">IFERROR(INDEX($S$3:$S$6255,SMALL(IF(ISNUMBER(SEARCH("",$S$3:$S$6255)),ROW($S$1:$S$6253),""),ROW(S155))),"")</f>
        <v>Bílsko</v>
      </c>
      <c r="U157" t="s">
        <v>5643</v>
      </c>
      <c r="V157">
        <v>511986.0</v>
      </c>
    </row>
    <row r="158" spans="1:22" ht="12.75" customHeight="1">
      <c r="A158" s="280"/>
      <c r="B158" s="280"/>
      <c r="C158" s="280"/>
      <c r="D158" s="284">
        <f>IF(ISNUMBER(SEARCH(ZAKL_DATA!$B$14,E158)),MAX($D$2:D157)+1,0)</f>
        <v>156.0</v>
      </c>
      <c r="E158" s="285" t="s">
        <v>548</v>
      </c>
      <c r="F158" s="286">
        <v>3015.0</v>
      </c>
      <c r="G158" s="287"/>
      <c r="H158" s="288" t="str">
        <f>IFERROR(VLOOKUP(ROWS($H$3:H158),$D$3:$E$204,2,0),"")</f>
        <v>MORAVSKÝ KRUMLOV</v>
      </c>
      <c r="I158" s="280"/>
      <c r="J158" s="297" t="s">
        <v>749</v>
      </c>
      <c r="K158" s="308" t="s">
        <v>1058</v>
      </c>
      <c r="M158" s="336">
        <f>IF(ISNUMBER(SEARCH(ZAKL_DATA!$B$29,N158)),MAX($M$2:M157)+1,0)</f>
        <v>156.0</v>
      </c>
      <c r="N158" s="356" t="s">
        <v>2634</v>
      </c>
      <c r="O158" s="358" t="s">
        <v>2635</v>
      </c>
      <c r="Q158" s="320"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5643</v>
      </c>
      <c r="V158">
        <v>512028.0</v>
      </c>
    </row>
    <row r="159" spans="1:22" ht="12.75" customHeight="1">
      <c r="A159" s="280"/>
      <c r="B159" s="280"/>
      <c r="C159" s="280"/>
      <c r="D159" s="284">
        <f>IF(ISNUMBER(SEARCH(ZAKL_DATA!$B$14,E159)),MAX($D$2:D158)+1,0)</f>
        <v>157.0</v>
      </c>
      <c r="E159" s="285" t="s">
        <v>549</v>
      </c>
      <c r="F159" s="286">
        <v>3016.0</v>
      </c>
      <c r="G159" s="287"/>
      <c r="H159" s="288" t="str">
        <f>IFERROR(VLOOKUP(ROWS($H$3:H159),$D$3:$E$204,2,0),"")</f>
        <v>SLAVKOV U BRNA</v>
      </c>
      <c r="I159" s="280"/>
      <c r="J159" s="297" t="s">
        <v>750</v>
      </c>
      <c r="K159" s="308" t="s">
        <v>1059</v>
      </c>
      <c r="M159" s="336">
        <f>IF(ISNUMBER(SEARCH(ZAKL_DATA!$B$29,N159)),MAX($M$2:M158)+1,0)</f>
        <v>157.0</v>
      </c>
      <c r="N159" s="356" t="s">
        <v>1571</v>
      </c>
      <c r="O159" s="358" t="s">
        <v>2636</v>
      </c>
      <c r="Q159" s="320"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5479</v>
      </c>
      <c r="V159">
        <v>512176.0</v>
      </c>
    </row>
    <row r="160" spans="1:22" ht="12.75" customHeight="1">
      <c r="A160" s="280"/>
      <c r="B160" s="280"/>
      <c r="C160" s="280"/>
      <c r="D160" s="284">
        <f>IF(ISNUMBER(SEARCH(ZAKL_DATA!$B$14,E160)),MAX($D$2:D159)+1,0)</f>
        <v>158.0</v>
      </c>
      <c r="E160" s="285" t="s">
        <v>550</v>
      </c>
      <c r="F160" s="286">
        <v>3017.0</v>
      </c>
      <c r="G160" s="287"/>
      <c r="H160" s="288" t="str">
        <f>IFERROR(VLOOKUP(ROWS($H$3:H160),$D$3:$E$204,2,0),"")</f>
        <v>TIŠNOV</v>
      </c>
      <c r="I160" s="280"/>
      <c r="J160" s="297" t="s">
        <v>751</v>
      </c>
      <c r="K160" s="308" t="s">
        <v>1060</v>
      </c>
      <c r="M160" s="336">
        <f>IF(ISNUMBER(SEARCH(ZAKL_DATA!$B$29,N160)),MAX($M$2:M159)+1,0)</f>
        <v>158.0</v>
      </c>
      <c r="N160" s="356" t="s">
        <v>1572</v>
      </c>
      <c r="O160" s="358" t="s">
        <v>2637</v>
      </c>
      <c r="Q160" s="320" t="str">
        <f>IFERROR(VLOOKUP(ROWS($Q$3:Q160),$M$3:$N$1699,2,0),"")</f>
        <v>Posklizňové činnosti</v>
      </c>
      <c r="S160" t="str">
        <f>IF(ISNUMBER(SEARCH(ZAKL_DATA!$B$18,FU!$U160)),U160,"")</f>
        <v>Bílý Kámen</v>
      </c>
      <c r="T160" t="str">
        <f t="array" ref="T160">IFERROR(INDEX($S$3:$S$6255,SMALL(IF(ISNUMBER(SEARCH("",$S$3:$S$6255)),ROW($S$1:$S$6253),""),ROW(S158))),"")</f>
        <v>Bílý Kámen</v>
      </c>
      <c r="U160" t="s">
        <v>8125</v>
      </c>
      <c r="V160">
        <v>512184.0</v>
      </c>
    </row>
    <row r="161" spans="1:22" ht="12.75" customHeight="1">
      <c r="A161" s="280"/>
      <c r="B161" s="280"/>
      <c r="C161" s="280"/>
      <c r="D161" s="284">
        <f>IF(ISNUMBER(SEARCH(ZAKL_DATA!$B$14,E161)),MAX($D$2:D160)+1,0)</f>
        <v>159.0</v>
      </c>
      <c r="E161" s="285" t="s">
        <v>551</v>
      </c>
      <c r="F161" s="286">
        <v>3018.0</v>
      </c>
      <c r="G161" s="287"/>
      <c r="H161" s="288" t="str">
        <f>IFERROR(VLOOKUP(ROWS($H$3:H161),$D$3:$E$204,2,0),"")</f>
        <v>VESELÍ NAD MORAVOU</v>
      </c>
      <c r="I161" s="280"/>
      <c r="J161" s="298" t="s">
        <v>752</v>
      </c>
      <c r="K161" s="308" t="s">
        <v>1061</v>
      </c>
      <c r="M161" s="336">
        <f>IF(ISNUMBER(SEARCH(ZAKL_DATA!$B$29,N161)),MAX($M$2:M160)+1,0)</f>
        <v>159.0</v>
      </c>
      <c r="N161" s="356" t="s">
        <v>1573</v>
      </c>
      <c r="O161" s="358" t="s">
        <v>2638</v>
      </c>
      <c r="Q161" s="320"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6501</v>
      </c>
      <c r="V161">
        <v>512192.0</v>
      </c>
    </row>
    <row r="162" spans="1:22" ht="12.75" customHeight="1">
      <c r="A162" s="280"/>
      <c r="B162" s="280"/>
      <c r="C162" s="280"/>
      <c r="D162" s="284">
        <f>IF(ISNUMBER(SEARCH(ZAKL_DATA!$B$14,E162)),MAX($D$2:D161)+1,0)</f>
        <v>160.0</v>
      </c>
      <c r="E162" s="285" t="s">
        <v>552</v>
      </c>
      <c r="F162" s="286">
        <v>3019.0</v>
      </c>
      <c r="G162" s="287"/>
      <c r="H162" s="288" t="str">
        <f>IFERROR(VLOOKUP(ROWS($H$3:H162),$D$3:$E$204,2,0),"")</f>
        <v>VYŠKOV</v>
      </c>
      <c r="I162" s="280"/>
      <c r="J162" s="297" t="s">
        <v>753</v>
      </c>
      <c r="K162" s="308" t="s">
        <v>336</v>
      </c>
      <c r="M162" s="336">
        <f>IF(ISNUMBER(SEARCH(ZAKL_DATA!$B$29,N162)),MAX($M$2:M161)+1,0)</f>
        <v>160.0</v>
      </c>
      <c r="N162" s="356" t="s">
        <v>1698</v>
      </c>
      <c r="O162" s="358" t="s">
        <v>2639</v>
      </c>
      <c r="Q162" s="320" t="str">
        <f>IFERROR(VLOOKUP(ROWS($Q$3:Q162),$M$3:$N$1699,2,0),"")</f>
        <v>Výroba buničiny, papíru a lepenky</v>
      </c>
      <c r="S162" t="str">
        <f>IF(ISNUMBER(SEARCH(ZAKL_DATA!$B$18,FU!$U162)),U162,"")</f>
        <v>Bílý Potok</v>
      </c>
      <c r="T162" t="str">
        <f t="array" ref="T162">IFERROR(INDEX($S$3:$S$6255,SMALL(IF(ISNUMBER(SEARCH("",$S$3:$S$6255)),ROW($S$1:$S$6253),""),ROW(S160))),"")</f>
        <v>Bílý Potok</v>
      </c>
      <c r="U162" t="s">
        <v>5316</v>
      </c>
      <c r="V162">
        <v>512231.0</v>
      </c>
    </row>
    <row r="163" spans="1:22" ht="12.75" customHeight="1">
      <c r="A163" s="280"/>
      <c r="B163" s="280"/>
      <c r="C163" s="280"/>
      <c r="D163" s="284">
        <f>IF(ISNUMBER(SEARCH(ZAKL_DATA!$B$14,E163)),MAX($D$2:D162)+1,0)</f>
        <v>161.0</v>
      </c>
      <c r="E163" s="285" t="s">
        <v>553</v>
      </c>
      <c r="F163" s="286">
        <v>3020.0</v>
      </c>
      <c r="G163" s="287"/>
      <c r="H163" s="288" t="str">
        <f>IFERROR(VLOOKUP(ROWS($H$3:H163),$D$3:$E$204,2,0),"")</f>
        <v>ZNOJMO</v>
      </c>
      <c r="I163" s="280"/>
      <c r="J163" s="297" t="s">
        <v>754</v>
      </c>
      <c r="K163" s="308" t="s">
        <v>1062</v>
      </c>
      <c r="M163" s="336">
        <f>IF(ISNUMBER(SEARCH(ZAKL_DATA!$B$29,N163)),MAX($M$2:M162)+1,0)</f>
        <v>161.0</v>
      </c>
      <c r="N163" s="356" t="s">
        <v>1704</v>
      </c>
      <c r="O163" s="358" t="s">
        <v>2640</v>
      </c>
      <c r="Q163" s="320"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7430</v>
      </c>
      <c r="V163">
        <v>512281.0</v>
      </c>
    </row>
    <row r="164" spans="1:22" ht="12.75" customHeight="1">
      <c r="A164" s="280"/>
      <c r="B164" s="280"/>
      <c r="C164" s="280"/>
      <c r="D164" s="284">
        <f>IF(ISNUMBER(SEARCH(ZAKL_DATA!$B$14,E164)),MAX($D$2:D163)+1,0)</f>
        <v>162.0</v>
      </c>
      <c r="E164" s="285" t="s">
        <v>554</v>
      </c>
      <c r="F164" s="286">
        <v>3101.0</v>
      </c>
      <c r="G164" s="287"/>
      <c r="H164" s="288" t="str">
        <f>IFERROR(VLOOKUP(ROWS($H$3:H164),$D$3:$E$204,2,0),"")</f>
        <v>OLOMOUC</v>
      </c>
      <c r="I164" s="280"/>
      <c r="J164" s="297" t="s">
        <v>755</v>
      </c>
      <c r="K164" s="308" t="s">
        <v>1063</v>
      </c>
      <c r="M164" s="336">
        <f>IF(ISNUMBER(SEARCH(ZAKL_DATA!$B$29,N164)),MAX($M$2:M163)+1,0)</f>
        <v>162.0</v>
      </c>
      <c r="N164" s="356" t="s">
        <v>1711</v>
      </c>
      <c r="O164" s="358" t="s">
        <v>2641</v>
      </c>
      <c r="Q164" s="320" t="str">
        <f>IFERROR(VLOOKUP(ROWS($Q$3:Q164),$M$3:$N$1699,2,0),"")</f>
        <v>Tisk a činnosti související s tiskem</v>
      </c>
      <c r="S164" t="str">
        <f>IF(ISNUMBER(SEARCH(ZAKL_DATA!$B$18,FU!$U164)),U164,"")</f>
        <v>Biřkov</v>
      </c>
      <c r="T164" t="str">
        <f t="array" ref="T164">IFERROR(INDEX($S$3:$S$6255,SMALL(IF(ISNUMBER(SEARCH("",$S$3:$S$6255)),ROW($S$1:$S$6253),""),ROW(S162))),"")</f>
        <v>Biřkov</v>
      </c>
      <c r="U164" t="s">
        <v>7543</v>
      </c>
      <c r="V164">
        <v>512401.0</v>
      </c>
    </row>
    <row r="165" spans="1:22" ht="12.75" customHeight="1">
      <c r="A165" s="280"/>
      <c r="B165" s="280"/>
      <c r="C165" s="280"/>
      <c r="D165" s="284">
        <f>IF(ISNUMBER(SEARCH(ZAKL_DATA!$B$14,E165)),MAX($D$2:D164)+1,0)</f>
        <v>163.0</v>
      </c>
      <c r="E165" s="285" t="s">
        <v>555</v>
      </c>
      <c r="F165" s="286">
        <v>3102.0</v>
      </c>
      <c r="G165" s="287"/>
      <c r="H165" s="288" t="str">
        <f>IFERROR(VLOOKUP(ROWS($H$3:H165),$D$3:$E$204,2,0),"")</f>
        <v>HRANICE</v>
      </c>
      <c r="I165" s="280"/>
      <c r="J165" s="298" t="s">
        <v>756</v>
      </c>
      <c r="K165" s="308" t="s">
        <v>1064</v>
      </c>
      <c r="M165" s="336">
        <f>IF(ISNUMBER(SEARCH(ZAKL_DATA!$B$29,N165)),MAX($M$2:M164)+1,0)</f>
        <v>163.0</v>
      </c>
      <c r="N165" s="356" t="s">
        <v>1716</v>
      </c>
      <c r="O165" s="358" t="s">
        <v>2642</v>
      </c>
      <c r="Q165" s="320" t="str">
        <f>IFERROR(VLOOKUP(ROWS($Q$3:Q165),$M$3:$N$1699,2,0),"")</f>
        <v>Rozmnožování nahraných nosičů</v>
      </c>
      <c r="S165" t="str">
        <f>IF(ISNUMBER(SEARCH(ZAKL_DATA!$B$18,FU!$U165)),U165,"")</f>
        <v>Biskoupky</v>
      </c>
      <c r="T165" t="str">
        <f t="array" ref="T165">IFERROR(INDEX($S$3:$S$6255,SMALL(IF(ISNUMBER(SEARCH("",$S$3:$S$6255)),ROW($S$1:$S$6253),""),ROW(S163))),"")</f>
        <v>Biskoupky</v>
      </c>
      <c r="U165" t="s">
        <v>7852</v>
      </c>
      <c r="V165">
        <v>512532.0</v>
      </c>
    </row>
    <row r="166" spans="1:22" ht="12.75" customHeight="1">
      <c r="A166" s="280"/>
      <c r="B166" s="280"/>
      <c r="C166" s="280"/>
      <c r="D166" s="284">
        <f>IF(ISNUMBER(SEARCH(ZAKL_DATA!$B$14,E166)),MAX($D$2:D165)+1,0)</f>
        <v>164.0</v>
      </c>
      <c r="E166" s="285" t="s">
        <v>556</v>
      </c>
      <c r="F166" s="286">
        <v>3103.0</v>
      </c>
      <c r="G166" s="287"/>
      <c r="H166" s="288" t="str">
        <f>IFERROR(VLOOKUP(ROWS($H$3:H166),$D$3:$E$204,2,0),"")</f>
        <v>JESENÍK</v>
      </c>
      <c r="I166" s="280"/>
      <c r="J166" s="297" t="s">
        <v>757</v>
      </c>
      <c r="K166" s="308" t="s">
        <v>1065</v>
      </c>
      <c r="M166" s="336">
        <f>IF(ISNUMBER(SEARCH(ZAKL_DATA!$B$29,N166)),MAX($M$2:M165)+1,0)</f>
        <v>164.0</v>
      </c>
      <c r="N166" s="356" t="s">
        <v>1718</v>
      </c>
      <c r="O166" s="358" t="s">
        <v>2643</v>
      </c>
      <c r="Q166" s="320" t="str">
        <f>IFERROR(VLOOKUP(ROWS($Q$3:Q166),$M$3:$N$1699,2,0),"")</f>
        <v>Výroba koksárenských produktů</v>
      </c>
      <c r="S166" t="str">
        <f>IF(ISNUMBER(SEARCH(ZAKL_DATA!$B$18,FU!$U166)),U166,"")</f>
        <v>Biskupice</v>
      </c>
      <c r="T166" t="str">
        <f t="array" ref="T166">IFERROR(INDEX($S$3:$S$6255,SMALL(IF(ISNUMBER(SEARCH("",$S$3:$S$6255)),ROW($S$1:$S$6253),""),ROW(S164))),"")</f>
        <v>Biskupice</v>
      </c>
      <c r="U166" t="s">
        <v>7168</v>
      </c>
      <c r="V166">
        <v>512745.0</v>
      </c>
    </row>
    <row r="167" spans="1:22" ht="12.75" customHeight="1">
      <c r="A167" s="280"/>
      <c r="B167" s="280"/>
      <c r="C167" s="280"/>
      <c r="D167" s="284">
        <f>IF(ISNUMBER(SEARCH(ZAKL_DATA!$B$14,E167)),MAX($D$2:D166)+1,0)</f>
        <v>165.0</v>
      </c>
      <c r="E167" s="285" t="s">
        <v>557</v>
      </c>
      <c r="F167" s="286">
        <v>3104.0</v>
      </c>
      <c r="G167" s="287"/>
      <c r="H167" s="288" t="str">
        <f>IFERROR(VLOOKUP(ROWS($H$3:H167),$D$3:$E$204,2,0),"")</f>
        <v>KONICE</v>
      </c>
      <c r="I167" s="280"/>
      <c r="J167" s="297" t="s">
        <v>758</v>
      </c>
      <c r="K167" s="308" t="s">
        <v>1066</v>
      </c>
      <c r="M167" s="336">
        <f>IF(ISNUMBER(SEARCH(ZAKL_DATA!$B$29,N167)),MAX($M$2:M166)+1,0)</f>
        <v>165.0</v>
      </c>
      <c r="N167" s="356" t="s">
        <v>1719</v>
      </c>
      <c r="O167" s="358" t="s">
        <v>2644</v>
      </c>
      <c r="Q167" s="320" t="str">
        <f>IFERROR(VLOOKUP(ROWS($Q$3:Q167),$M$3:$N$1699,2,0),"")</f>
        <v>Výroba rafinovaných ropných produktů</v>
      </c>
      <c r="S167" t="str">
        <f>IF(ISNUMBER(SEARCH(ZAKL_DATA!$B$18,FU!$U167)),U167,"")</f>
        <v>Biskupice</v>
      </c>
      <c r="T167" t="str">
        <f t="array" ref="T167">IFERROR(INDEX($S$3:$S$6255,SMALL(IF(ISNUMBER(SEARCH("",$S$3:$S$6255)),ROW($S$1:$S$6253),""),ROW(S165))),"")</f>
        <v>Biskupice</v>
      </c>
      <c r="U167" t="s">
        <v>7168</v>
      </c>
      <c r="V167">
        <v>512800.0</v>
      </c>
    </row>
    <row r="168" spans="1:22" ht="12.75" customHeight="1">
      <c r="A168" s="280"/>
      <c r="B168" s="280"/>
      <c r="C168" s="280"/>
      <c r="D168" s="284">
        <f>IF(ISNUMBER(SEARCH(ZAKL_DATA!$B$14,E168)),MAX($D$2:D167)+1,0)</f>
        <v>166.0</v>
      </c>
      <c r="E168" s="285" t="s">
        <v>558</v>
      </c>
      <c r="F168" s="286">
        <v>3105.0</v>
      </c>
      <c r="G168" s="287"/>
      <c r="H168" s="288" t="str">
        <f>IFERROR(VLOOKUP(ROWS($H$3:H168),$D$3:$E$204,2,0),"")</f>
        <v>LITOVEL</v>
      </c>
      <c r="I168" s="280"/>
      <c r="J168" s="297" t="s">
        <v>759</v>
      </c>
      <c r="K168" s="308" t="s">
        <v>1067</v>
      </c>
      <c r="M168" s="336">
        <f>IF(ISNUMBER(SEARCH(ZAKL_DATA!$B$29,N168)),MAX($M$2:M167)+1,0)</f>
        <v>166.0</v>
      </c>
      <c r="N168" s="356" t="s">
        <v>2645</v>
      </c>
      <c r="O168" s="357" t="s">
        <v>2646</v>
      </c>
      <c r="Q168" s="320"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7168</v>
      </c>
      <c r="V168">
        <v>512826.0</v>
      </c>
    </row>
    <row r="169" spans="1:22" ht="12.75" customHeight="1">
      <c r="A169" s="280"/>
      <c r="B169" s="280"/>
      <c r="C169" s="280"/>
      <c r="D169" s="284">
        <f>IF(ISNUMBER(SEARCH(ZAKL_DATA!$B$14,E169)),MAX($D$2:D168)+1,0)</f>
        <v>167.0</v>
      </c>
      <c r="E169" s="285" t="s">
        <v>559</v>
      </c>
      <c r="F169" s="286">
        <v>3106.0</v>
      </c>
      <c r="G169" s="287"/>
      <c r="H169" s="288" t="str">
        <f>IFERROR(VLOOKUP(ROWS($H$3:H169),$D$3:$E$204,2,0),"")</f>
        <v>PROSTĚJOV</v>
      </c>
      <c r="I169" s="280"/>
      <c r="J169" s="297" t="s">
        <v>760</v>
      </c>
      <c r="K169" s="308" t="s">
        <v>1068</v>
      </c>
      <c r="M169" s="336">
        <f>IF(ISNUMBER(SEARCH(ZAKL_DATA!$B$29,N169)),MAX($M$2:M168)+1,0)</f>
        <v>167.0</v>
      </c>
      <c r="N169" s="356" t="s">
        <v>1729</v>
      </c>
      <c r="O169" s="357" t="s">
        <v>2647</v>
      </c>
      <c r="Q169" s="320"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7168</v>
      </c>
      <c r="V169">
        <v>512869.0</v>
      </c>
    </row>
    <row r="170" spans="1:22" ht="12.75" customHeight="1">
      <c r="A170" s="280"/>
      <c r="B170" s="280"/>
      <c r="C170" s="280"/>
      <c r="D170" s="284">
        <f>IF(ISNUMBER(SEARCH(ZAKL_DATA!$B$14,E170)),MAX($D$2:D169)+1,0)</f>
        <v>168.0</v>
      </c>
      <c r="E170" s="285" t="s">
        <v>560</v>
      </c>
      <c r="F170" s="286">
        <v>3107.0</v>
      </c>
      <c r="G170" s="287"/>
      <c r="H170" s="288" t="str">
        <f>IFERROR(VLOOKUP(ROWS($H$3:H170),$D$3:$E$204,2,0),"")</f>
        <v>PŘEROV</v>
      </c>
      <c r="I170" s="280"/>
      <c r="J170" s="297" t="s">
        <v>761</v>
      </c>
      <c r="K170" s="308" t="s">
        <v>1069</v>
      </c>
      <c r="M170" s="336">
        <f>IF(ISNUMBER(SEARCH(ZAKL_DATA!$B$29,N170)),MAX($M$2:M169)+1,0)</f>
        <v>168.0</v>
      </c>
      <c r="N170" s="356" t="s">
        <v>2648</v>
      </c>
      <c r="O170" s="357" t="s">
        <v>2649</v>
      </c>
      <c r="Q170" s="320"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8369</v>
      </c>
      <c r="V170">
        <v>512877.0</v>
      </c>
    </row>
    <row r="171" spans="1:22" ht="12.75" customHeight="1">
      <c r="A171" s="280"/>
      <c r="B171" s="280"/>
      <c r="C171" s="280"/>
      <c r="D171" s="284">
        <f>IF(ISNUMBER(SEARCH(ZAKL_DATA!$B$14,E171)),MAX($D$2:D170)+1,0)</f>
        <v>169.0</v>
      </c>
      <c r="E171" s="285" t="s">
        <v>561</v>
      </c>
      <c r="F171" s="286">
        <v>3108.0</v>
      </c>
      <c r="G171" s="287"/>
      <c r="H171" s="288" t="str">
        <f>IFERROR(VLOOKUP(ROWS($H$3:H171),$D$3:$E$204,2,0),"")</f>
        <v>ŠTERNBERK</v>
      </c>
      <c r="I171" s="280"/>
      <c r="J171" s="297" t="s">
        <v>762</v>
      </c>
      <c r="K171" s="308" t="s">
        <v>1070</v>
      </c>
      <c r="M171" s="336">
        <f>IF(ISNUMBER(SEARCH(ZAKL_DATA!$B$29,N171)),MAX($M$2:M170)+1,0)</f>
        <v>169.0</v>
      </c>
      <c r="N171" s="356" t="s">
        <v>2650</v>
      </c>
      <c r="O171" s="357" t="s">
        <v>2651</v>
      </c>
      <c r="Q171" s="320"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4494</v>
      </c>
      <c r="V171">
        <v>512893.0</v>
      </c>
    </row>
    <row r="172" spans="1:22" ht="12.75" customHeight="1">
      <c r="A172" s="280"/>
      <c r="B172" s="280"/>
      <c r="C172" s="280"/>
      <c r="D172" s="284">
        <f>IF(ISNUMBER(SEARCH(ZAKL_DATA!$B$14,E172)),MAX($D$2:D171)+1,0)</f>
        <v>170.0</v>
      </c>
      <c r="E172" s="285" t="s">
        <v>562</v>
      </c>
      <c r="F172" s="286">
        <v>3109.0</v>
      </c>
      <c r="G172" s="287"/>
      <c r="H172" s="288" t="str">
        <f>IFERROR(VLOOKUP(ROWS($H$3:H172),$D$3:$E$204,2,0),"")</f>
        <v>ŠUMPERK</v>
      </c>
      <c r="I172" s="280"/>
      <c r="J172" s="297" t="s">
        <v>763</v>
      </c>
      <c r="K172" s="308" t="s">
        <v>1071</v>
      </c>
      <c r="M172" s="336">
        <f>IF(ISNUMBER(SEARCH(ZAKL_DATA!$B$29,N172)),MAX($M$2:M171)+1,0)</f>
        <v>170.0</v>
      </c>
      <c r="N172" s="356" t="s">
        <v>1732</v>
      </c>
      <c r="O172" s="358" t="s">
        <v>2652</v>
      </c>
      <c r="Q172" s="320" t="str">
        <f>IFERROR(VLOOKUP(ROWS($Q$3:Q172),$M$3:$N$1699,2,0),"")</f>
        <v>Výroba ostatních chemických výrobků</v>
      </c>
      <c r="S172" t="str">
        <f>IF(ISNUMBER(SEARCH(ZAKL_DATA!$B$18,FU!$U172)),U172,"")</f>
        <v>Bítov</v>
      </c>
      <c r="T172" t="str">
        <f t="array" ref="T172">IFERROR(INDEX($S$3:$S$6255,SMALL(IF(ISNUMBER(SEARCH("",$S$3:$S$6255)),ROW($S$1:$S$6253),""),ROW(S170))),"")</f>
        <v>Bítov</v>
      </c>
      <c r="U172" t="s">
        <v>5952</v>
      </c>
      <c r="V172">
        <v>512907.0</v>
      </c>
    </row>
    <row r="173" spans="1:22" ht="12.75" customHeight="1">
      <c r="A173" s="280"/>
      <c r="B173" s="280"/>
      <c r="C173" s="280"/>
      <c r="D173" s="284">
        <f>IF(ISNUMBER(SEARCH(ZAKL_DATA!$B$14,E173)),MAX($D$2:D172)+1,0)</f>
        <v>171.0</v>
      </c>
      <c r="E173" s="285" t="s">
        <v>563</v>
      </c>
      <c r="F173" s="286">
        <v>3110.0</v>
      </c>
      <c r="G173" s="287"/>
      <c r="H173" s="288" t="str">
        <f>IFERROR(VLOOKUP(ROWS($H$3:H173),$D$3:$E$204,2,0),"")</f>
        <v>ZÁBŘEH</v>
      </c>
      <c r="I173" s="280"/>
      <c r="J173" s="297" t="s">
        <v>764</v>
      </c>
      <c r="K173" s="308" t="s">
        <v>1072</v>
      </c>
      <c r="M173" s="336">
        <f>IF(ISNUMBER(SEARCH(ZAKL_DATA!$B$29,N173)),MAX($M$2:M172)+1,0)</f>
        <v>171.0</v>
      </c>
      <c r="N173" s="356" t="s">
        <v>1738</v>
      </c>
      <c r="O173" s="357" t="s">
        <v>2653</v>
      </c>
      <c r="Q173" s="320" t="str">
        <f>IFERROR(VLOOKUP(ROWS($Q$3:Q173),$M$3:$N$1699,2,0),"")</f>
        <v>Výroba chemických vláken</v>
      </c>
      <c r="S173" t="str">
        <f>IF(ISNUMBER(SEARCH(ZAKL_DATA!$B$18,FU!$U173)),U173,"")</f>
        <v>Bítov</v>
      </c>
      <c r="T173" t="str">
        <f t="array" ref="T173">IFERROR(INDEX($S$3:$S$6255,SMALL(IF(ISNUMBER(SEARCH("",$S$3:$S$6255)),ROW($S$1:$S$6253),""),ROW(S171))),"")</f>
        <v>Bítov</v>
      </c>
      <c r="U173" t="s">
        <v>5952</v>
      </c>
      <c r="V173">
        <v>512923.0</v>
      </c>
    </row>
    <row r="174" spans="1:22" ht="12.75" customHeight="1">
      <c r="A174" s="280"/>
      <c r="B174" s="280"/>
      <c r="C174" s="280"/>
      <c r="D174" s="284">
        <f>IF(ISNUMBER(SEARCH(ZAKL_DATA!$B$14,E174)),MAX($D$2:D173)+1,0)</f>
        <v>172.0</v>
      </c>
      <c r="E174" s="285" t="s">
        <v>564</v>
      </c>
      <c r="F174" s="286">
        <v>3201.0</v>
      </c>
      <c r="G174" s="287"/>
      <c r="H174" s="288" t="str">
        <f>IFERROR(VLOOKUP(ROWS($H$3:H174),$D$3:$E$204,2,0),"")</f>
        <v>OSTRAVA I</v>
      </c>
      <c r="I174" s="280"/>
      <c r="J174" s="297" t="s">
        <v>765</v>
      </c>
      <c r="K174" s="308" t="s">
        <v>1073</v>
      </c>
      <c r="M174" s="336">
        <f>IF(ISNUMBER(SEARCH(ZAKL_DATA!$B$29,N174)),MAX($M$2:M173)+1,0)</f>
        <v>172.0</v>
      </c>
      <c r="N174" s="356" t="s">
        <v>1740</v>
      </c>
      <c r="O174" s="358" t="s">
        <v>2654</v>
      </c>
      <c r="Q174" s="320"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3677</v>
      </c>
      <c r="V174">
        <v>512974.0</v>
      </c>
    </row>
    <row r="175" spans="1:22" ht="12.75" customHeight="1">
      <c r="A175" s="280"/>
      <c r="B175" s="280"/>
      <c r="C175" s="280"/>
      <c r="D175" s="284">
        <f>IF(ISNUMBER(SEARCH(ZAKL_DATA!$B$14,E175)),MAX($D$2:D174)+1,0)</f>
        <v>173.0</v>
      </c>
      <c r="E175" s="285" t="s">
        <v>565</v>
      </c>
      <c r="F175" s="286">
        <v>3202.0</v>
      </c>
      <c r="G175" s="287"/>
      <c r="H175" s="288" t="str">
        <f>IFERROR(VLOOKUP(ROWS($H$3:H175),$D$3:$E$204,2,0),"")</f>
        <v>OSTRAVA II</v>
      </c>
      <c r="I175" s="280"/>
      <c r="J175" s="297" t="s">
        <v>766</v>
      </c>
      <c r="K175" s="308" t="s">
        <v>1074</v>
      </c>
      <c r="M175" s="336">
        <f>IF(ISNUMBER(SEARCH(ZAKL_DATA!$B$29,N175)),MAX($M$2:M174)+1,0)</f>
        <v>173.0</v>
      </c>
      <c r="N175" s="356" t="s">
        <v>1741</v>
      </c>
      <c r="O175" s="357" t="s">
        <v>2655</v>
      </c>
      <c r="Q175" s="320" t="str">
        <f>IFERROR(VLOOKUP(ROWS($Q$3:Q175),$M$3:$N$1699,2,0),"")</f>
        <v>Výroba farmaceutických přípravků</v>
      </c>
      <c r="S175" t="str">
        <f>IF(ISNUMBER(SEARCH(ZAKL_DATA!$B$18,FU!$U175)),U175,"")</f>
        <v>Bítovčice</v>
      </c>
      <c r="T175" t="str">
        <f t="array" ref="T175">IFERROR(INDEX($S$3:$S$6255,SMALL(IF(ISNUMBER(SEARCH("",$S$3:$S$6255)),ROW($S$1:$S$6253),""),ROW(S173))),"")</f>
        <v>Bítovčice</v>
      </c>
      <c r="U175" t="s">
        <v>8126</v>
      </c>
      <c r="V175">
        <v>512982.0</v>
      </c>
    </row>
    <row r="176" spans="1:22" ht="12.75" customHeight="1">
      <c r="A176" s="280"/>
      <c r="B176" s="280"/>
      <c r="C176" s="280"/>
      <c r="D176" s="284">
        <f>IF(ISNUMBER(SEARCH(ZAKL_DATA!$B$14,E176)),MAX($D$2:D175)+1,0)</f>
        <v>174.0</v>
      </c>
      <c r="E176" s="285" t="s">
        <v>566</v>
      </c>
      <c r="F176" s="286">
        <v>3203.0</v>
      </c>
      <c r="G176" s="287"/>
      <c r="H176" s="288" t="str">
        <f>IFERROR(VLOOKUP(ROWS($H$3:H176),$D$3:$E$204,2,0),"")</f>
        <v>OSTRAVA III</v>
      </c>
      <c r="I176" s="280"/>
      <c r="J176" s="297" t="s">
        <v>767</v>
      </c>
      <c r="K176" s="308" t="s">
        <v>1075</v>
      </c>
      <c r="M176" s="336">
        <f>IF(ISNUMBER(SEARCH(ZAKL_DATA!$B$29,N176)),MAX($M$2:M175)+1,0)</f>
        <v>174.0</v>
      </c>
      <c r="N176" s="356" t="s">
        <v>1743</v>
      </c>
      <c r="O176" s="358" t="s">
        <v>2656</v>
      </c>
      <c r="Q176" s="320" t="str">
        <f>IFERROR(VLOOKUP(ROWS($Q$3:Q176),$M$3:$N$1699,2,0),"")</f>
        <v>Výroba pryžových výrobků</v>
      </c>
      <c r="S176" t="str">
        <f>IF(ISNUMBER(SEARCH(ZAKL_DATA!$B$18,FU!$U176)),U176,"")</f>
        <v>Bitozeves</v>
      </c>
      <c r="T176" t="str">
        <f t="array" ref="T176">IFERROR(INDEX($S$3:$S$6255,SMALL(IF(ISNUMBER(SEARCH("",$S$3:$S$6255)),ROW($S$1:$S$6253),""),ROW(S174))),"")</f>
        <v>Bitozeves</v>
      </c>
      <c r="U176" t="s">
        <v>6678</v>
      </c>
      <c r="V176">
        <v>512991.0</v>
      </c>
    </row>
    <row r="177" spans="1:22" ht="12.75" customHeight="1">
      <c r="A177" s="280"/>
      <c r="B177" s="280"/>
      <c r="C177" s="280"/>
      <c r="D177" s="284">
        <f>IF(ISNUMBER(SEARCH(ZAKL_DATA!$B$14,E177)),MAX($D$2:D176)+1,0)</f>
        <v>175.0</v>
      </c>
      <c r="E177" s="285" t="s">
        <v>567</v>
      </c>
      <c r="F177" s="286">
        <v>3204.0</v>
      </c>
      <c r="G177" s="287"/>
      <c r="H177" s="288" t="str">
        <f>IFERROR(VLOOKUP(ROWS($H$3:H177),$D$3:$E$204,2,0),"")</f>
        <v>BOHUMÍN</v>
      </c>
      <c r="I177" s="280"/>
      <c r="J177" s="297" t="s">
        <v>768</v>
      </c>
      <c r="K177" s="308" t="s">
        <v>1076</v>
      </c>
      <c r="M177" s="336">
        <f>IF(ISNUMBER(SEARCH(ZAKL_DATA!$B$29,N177)),MAX($M$2:M176)+1,0)</f>
        <v>175.0</v>
      </c>
      <c r="N177" s="356" t="s">
        <v>1746</v>
      </c>
      <c r="O177" s="357" t="s">
        <v>2657</v>
      </c>
      <c r="Q177" s="320" t="str">
        <f>IFERROR(VLOOKUP(ROWS($Q$3:Q177),$M$3:$N$1699,2,0),"")</f>
        <v>Výroba plastových výrobků</v>
      </c>
      <c r="S177" t="str">
        <f>IF(ISNUMBER(SEARCH(ZAKL_DATA!$B$18,FU!$U177)),U177,"")</f>
        <v>Blanné</v>
      </c>
      <c r="T177" t="str">
        <f t="array" ref="T177">IFERROR(INDEX($S$3:$S$6255,SMALL(IF(ISNUMBER(SEARCH("",$S$3:$S$6255)),ROW($S$1:$S$6253),""),ROW(S175))),"")</f>
        <v>Blanné</v>
      </c>
      <c r="U177" t="s">
        <v>8578</v>
      </c>
      <c r="V177">
        <v>513032.0</v>
      </c>
    </row>
    <row r="178" spans="1:22" ht="12.75" customHeight="1">
      <c r="A178" s="280"/>
      <c r="B178" s="280"/>
      <c r="C178" s="280"/>
      <c r="D178" s="284">
        <f>IF(ISNUMBER(SEARCH(ZAKL_DATA!$B$14,E178)),MAX($D$2:D177)+1,0)</f>
        <v>176.0</v>
      </c>
      <c r="E178" s="285" t="s">
        <v>568</v>
      </c>
      <c r="F178" s="286">
        <v>3205.0</v>
      </c>
      <c r="G178" s="287"/>
      <c r="H178" s="288" t="str">
        <f>IFERROR(VLOOKUP(ROWS($H$3:H178),$D$3:$E$204,2,0),"")</f>
        <v>BRUNTÁL</v>
      </c>
      <c r="I178" s="280"/>
      <c r="J178" s="297" t="s">
        <v>769</v>
      </c>
      <c r="K178" s="308" t="s">
        <v>1077</v>
      </c>
      <c r="M178" s="336">
        <f>IF(ISNUMBER(SEARCH(ZAKL_DATA!$B$29,N178)),MAX($M$2:M177)+1,0)</f>
        <v>176.0</v>
      </c>
      <c r="N178" s="356" t="s">
        <v>1752</v>
      </c>
      <c r="O178" s="358" t="s">
        <v>2658</v>
      </c>
      <c r="Q178" s="320" t="str">
        <f>IFERROR(VLOOKUP(ROWS($Q$3:Q178),$M$3:$N$1699,2,0),"")</f>
        <v>Výroba skla a skleněných výrobků</v>
      </c>
      <c r="S178" t="str">
        <f>IF(ISNUMBER(SEARCH(ZAKL_DATA!$B$18,FU!$U178)),U178,"")</f>
        <v>Blansko</v>
      </c>
      <c r="T178" t="str">
        <f t="array" ref="T178">IFERROR(INDEX($S$3:$S$6255,SMALL(IF(ISNUMBER(SEARCH("",$S$3:$S$6255)),ROW($S$1:$S$6253),""),ROW(S176))),"")</f>
        <v>Blansko</v>
      </c>
      <c r="U178" t="s">
        <v>7763</v>
      </c>
      <c r="V178">
        <v>513041.0</v>
      </c>
    </row>
    <row r="179" spans="1:22" ht="12.75" customHeight="1">
      <c r="A179" s="280"/>
      <c r="B179" s="280"/>
      <c r="C179" s="280"/>
      <c r="D179" s="284">
        <f>IF(ISNUMBER(SEARCH(ZAKL_DATA!$B$14,E179)),MAX($D$2:D178)+1,0)</f>
        <v>177.0</v>
      </c>
      <c r="E179" s="285" t="s">
        <v>569</v>
      </c>
      <c r="F179" s="286">
        <v>3206.0</v>
      </c>
      <c r="G179" s="287"/>
      <c r="H179" s="288" t="str">
        <f>IFERROR(VLOOKUP(ROWS($H$3:H179),$D$3:$E$204,2,0),"")</f>
        <v>ČESKÝ TĚŠÍN</v>
      </c>
      <c r="I179" s="280"/>
      <c r="J179" s="297" t="s">
        <v>770</v>
      </c>
      <c r="K179" s="308" t="s">
        <v>1078</v>
      </c>
      <c r="M179" s="336">
        <f>IF(ISNUMBER(SEARCH(ZAKL_DATA!$B$29,N179)),MAX($M$2:M178)+1,0)</f>
        <v>177.0</v>
      </c>
      <c r="N179" s="356" t="s">
        <v>1758</v>
      </c>
      <c r="O179" s="358" t="s">
        <v>2659</v>
      </c>
      <c r="Q179" s="320" t="str">
        <f>IFERROR(VLOOKUP(ROWS($Q$3:Q179),$M$3:$N$1699,2,0),"")</f>
        <v>Výroba žáruvzdorných výrobků</v>
      </c>
      <c r="S179" t="str">
        <f>IF(ISNUMBER(SEARCH(ZAKL_DATA!$B$18,FU!$U179)),U179,"")</f>
        <v>Blatce</v>
      </c>
      <c r="T179" t="str">
        <f t="array" ref="T179">IFERROR(INDEX($S$3:$S$6255,SMALL(IF(ISNUMBER(SEARCH("",$S$3:$S$6255)),ROW($S$1:$S$6253),""),ROW(S177))),"")</f>
        <v>Blatce</v>
      </c>
      <c r="U179" t="s">
        <v>6283</v>
      </c>
      <c r="V179">
        <v>513059.0</v>
      </c>
    </row>
    <row r="180" spans="1:22" ht="12.75" customHeight="1">
      <c r="A180" s="280"/>
      <c r="B180" s="280"/>
      <c r="C180" s="280"/>
      <c r="D180" s="284">
        <f>IF(ISNUMBER(SEARCH(ZAKL_DATA!$B$14,E180)),MAX($D$2:D179)+1,0)</f>
        <v>178.0</v>
      </c>
      <c r="E180" s="285" t="s">
        <v>570</v>
      </c>
      <c r="F180" s="286">
        <v>3207.0</v>
      </c>
      <c r="G180" s="287"/>
      <c r="H180" s="288" t="str">
        <f>IFERROR(VLOOKUP(ROWS($H$3:H180),$D$3:$E$204,2,0),"")</f>
        <v>FRÝDEK-MÍSTEK</v>
      </c>
      <c r="I180" s="280"/>
      <c r="J180" s="297" t="s">
        <v>771</v>
      </c>
      <c r="K180" s="308" t="s">
        <v>1079</v>
      </c>
      <c r="M180" s="336">
        <f>IF(ISNUMBER(SEARCH(ZAKL_DATA!$B$29,N180)),MAX($M$2:M179)+1,0)</f>
        <v>178.0</v>
      </c>
      <c r="N180" s="356" t="s">
        <v>1759</v>
      </c>
      <c r="O180" s="358" t="s">
        <v>2660</v>
      </c>
      <c r="Q180" s="320"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3646</v>
      </c>
      <c r="V180">
        <v>513067.0</v>
      </c>
    </row>
    <row r="181" spans="1:22" ht="12.75" customHeight="1">
      <c r="A181" s="280"/>
      <c r="B181" s="280"/>
      <c r="C181" s="280"/>
      <c r="D181" s="284">
        <f>IF(ISNUMBER(SEARCH(ZAKL_DATA!$B$14,E181)),MAX($D$2:D180)+1,0)</f>
        <v>179.0</v>
      </c>
      <c r="E181" s="285" t="s">
        <v>571</v>
      </c>
      <c r="F181" s="286">
        <v>3208.0</v>
      </c>
      <c r="G181" s="287"/>
      <c r="H181" s="288" t="str">
        <f>IFERROR(VLOOKUP(ROWS($H$3:H181),$D$3:$E$204,2,0),"")</f>
        <v>FRÝDLANT NAD OSTRAV.</v>
      </c>
      <c r="I181" s="280"/>
      <c r="J181" s="297" t="s">
        <v>772</v>
      </c>
      <c r="K181" s="308" t="s">
        <v>1080</v>
      </c>
      <c r="M181" s="336">
        <f>IF(ISNUMBER(SEARCH(ZAKL_DATA!$B$29,N181)),MAX($M$2:M180)+1,0)</f>
        <v>179.0</v>
      </c>
      <c r="N181" s="356" t="s">
        <v>1762</v>
      </c>
      <c r="O181" s="358" t="s">
        <v>2661</v>
      </c>
      <c r="Q181" s="320"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5645</v>
      </c>
      <c r="V181">
        <v>513075.0</v>
      </c>
    </row>
    <row r="182" spans="1:22" ht="12.75" customHeight="1">
      <c r="A182" s="280"/>
      <c r="B182" s="280"/>
      <c r="C182" s="280"/>
      <c r="D182" s="284">
        <f>IF(ISNUMBER(SEARCH(ZAKL_DATA!$B$14,E182)),MAX($D$2:D181)+1,0)</f>
        <v>180.0</v>
      </c>
      <c r="E182" s="285" t="s">
        <v>572</v>
      </c>
      <c r="F182" s="286">
        <v>3209.0</v>
      </c>
      <c r="G182" s="287"/>
      <c r="H182" s="288" t="str">
        <f>IFERROR(VLOOKUP(ROWS($H$3:H182),$D$3:$E$204,2,0),"")</f>
        <v>FULNEK</v>
      </c>
      <c r="I182" s="280"/>
      <c r="J182" s="297" t="s">
        <v>773</v>
      </c>
      <c r="K182" s="308" t="s">
        <v>1081</v>
      </c>
      <c r="M182" s="336">
        <f>IF(ISNUMBER(SEARCH(ZAKL_DATA!$B$29,N182)),MAX($M$2:M181)+1,0)</f>
        <v>180.0</v>
      </c>
      <c r="N182" s="356" t="s">
        <v>1767</v>
      </c>
      <c r="O182" s="358" t="s">
        <v>2662</v>
      </c>
      <c r="Q182" s="320" t="str">
        <f>IFERROR(VLOOKUP(ROWS($Q$3:Q182),$M$3:$N$1699,2,0),"")</f>
        <v>Výroba cementu, vápna a sádry</v>
      </c>
      <c r="S182" t="str">
        <f>IF(ISNUMBER(SEARCH(ZAKL_DATA!$B$18,FU!$U182)),U182,"")</f>
        <v>Blatnice</v>
      </c>
      <c r="T182" t="str">
        <f t="array" ref="T182">IFERROR(INDEX($S$3:$S$6255,SMALL(IF(ISNUMBER(SEARCH("",$S$3:$S$6255)),ROW($S$1:$S$6253),""),ROW(S180))),"")</f>
        <v>Blatnice</v>
      </c>
      <c r="U182" t="s">
        <v>6113</v>
      </c>
      <c r="V182">
        <v>513105.0</v>
      </c>
    </row>
    <row r="183" spans="1:22" ht="12.75" customHeight="1">
      <c r="A183" s="280"/>
      <c r="B183" s="280"/>
      <c r="C183" s="280"/>
      <c r="D183" s="284">
        <f>IF(ISNUMBER(SEARCH(ZAKL_DATA!$B$14,E183)),MAX($D$2:D182)+1,0)</f>
        <v>181.0</v>
      </c>
      <c r="E183" s="285" t="s">
        <v>573</v>
      </c>
      <c r="F183" s="286">
        <v>3210.0</v>
      </c>
      <c r="G183" s="287"/>
      <c r="H183" s="288" t="str">
        <f>IFERROR(VLOOKUP(ROWS($H$3:H183),$D$3:$E$204,2,0),"")</f>
        <v>HAVÍŘOV</v>
      </c>
      <c r="I183" s="280"/>
      <c r="J183" s="297" t="s">
        <v>774</v>
      </c>
      <c r="K183" s="308" t="s">
        <v>1082</v>
      </c>
      <c r="M183" s="336">
        <f>IF(ISNUMBER(SEARCH(ZAKL_DATA!$B$29,N183)),MAX($M$2:M182)+1,0)</f>
        <v>181.0</v>
      </c>
      <c r="N183" s="356" t="s">
        <v>1770</v>
      </c>
      <c r="O183" s="358" t="s">
        <v>2663</v>
      </c>
      <c r="Q183" s="320"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6113</v>
      </c>
      <c r="V183">
        <v>513113.0</v>
      </c>
    </row>
    <row r="184" spans="1:22" ht="12.75" customHeight="1">
      <c r="A184" s="280"/>
      <c r="B184" s="280"/>
      <c r="C184" s="280"/>
      <c r="D184" s="284">
        <f>IF(ISNUMBER(SEARCH(ZAKL_DATA!$B$14,E184)),MAX($D$2:D183)+1,0)</f>
        <v>182.0</v>
      </c>
      <c r="E184" s="285" t="s">
        <v>574</v>
      </c>
      <c r="F184" s="286">
        <v>3211.0</v>
      </c>
      <c r="G184" s="287"/>
      <c r="H184" s="288" t="str">
        <f>IFERROR(VLOOKUP(ROWS($H$3:H184),$D$3:$E$204,2,0),"")</f>
        <v>HLUČÍN</v>
      </c>
      <c r="I184" s="280"/>
      <c r="J184" s="297" t="s">
        <v>775</v>
      </c>
      <c r="K184" s="308" t="s">
        <v>1083</v>
      </c>
      <c r="M184" s="336">
        <f>IF(ISNUMBER(SEARCH(ZAKL_DATA!$B$29,N184)),MAX($M$2:M183)+1,0)</f>
        <v>182.0</v>
      </c>
      <c r="N184" s="356" t="s">
        <v>1777</v>
      </c>
      <c r="O184" s="358" t="s">
        <v>2664</v>
      </c>
      <c r="Q184" s="320"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8061</v>
      </c>
      <c r="V184">
        <v>513130.0</v>
      </c>
    </row>
    <row r="185" spans="1:22" ht="12.75" customHeight="1">
      <c r="A185" s="280"/>
      <c r="B185" s="280"/>
      <c r="C185" s="280"/>
      <c r="D185" s="284">
        <f>IF(ISNUMBER(SEARCH(ZAKL_DATA!$B$14,E185)),MAX($D$2:D184)+1,0)</f>
        <v>183.0</v>
      </c>
      <c r="E185" s="285" t="s">
        <v>575</v>
      </c>
      <c r="F185" s="286">
        <v>3212.0</v>
      </c>
      <c r="G185" s="287"/>
      <c r="H185" s="288" t="str">
        <f>IFERROR(VLOOKUP(ROWS($H$3:H185),$D$3:$E$204,2,0),"")</f>
        <v>KARVINÁ</v>
      </c>
      <c r="I185" s="280"/>
      <c r="J185" s="297" t="s">
        <v>776</v>
      </c>
      <c r="K185" s="308" t="s">
        <v>1084</v>
      </c>
      <c r="M185" s="336">
        <f>IF(ISNUMBER(SEARCH(ZAKL_DATA!$B$29,N185)),MAX($M$2:M184)+1,0)</f>
        <v>183.0</v>
      </c>
      <c r="N185" s="356" t="s">
        <v>1778</v>
      </c>
      <c r="O185" s="357" t="s">
        <v>2665</v>
      </c>
      <c r="Q185" s="320"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8062</v>
      </c>
      <c r="V185">
        <v>513148.0</v>
      </c>
    </row>
    <row r="186" spans="1:22" ht="12.75" customHeight="1">
      <c r="A186" s="280"/>
      <c r="B186" s="280"/>
      <c r="C186" s="280"/>
      <c r="D186" s="284">
        <f>IF(ISNUMBER(SEARCH(ZAKL_DATA!$B$14,E186)),MAX($D$2:D185)+1,0)</f>
        <v>184.0</v>
      </c>
      <c r="E186" s="285" t="s">
        <v>576</v>
      </c>
      <c r="F186" s="286">
        <v>3213.0</v>
      </c>
      <c r="G186" s="287"/>
      <c r="H186" s="288" t="str">
        <f>IFERROR(VLOOKUP(ROWS($H$3:H186),$D$3:$E$204,2,0),"")</f>
        <v>KOPŘIVNICE</v>
      </c>
      <c r="I186" s="280"/>
      <c r="J186" s="297" t="s">
        <v>777</v>
      </c>
      <c r="K186" s="308" t="s">
        <v>1085</v>
      </c>
      <c r="M186" s="336">
        <f>IF(ISNUMBER(SEARCH(ZAKL_DATA!$B$29,N186)),MAX($M$2:M185)+1,0)</f>
        <v>184.0</v>
      </c>
      <c r="N186" s="356" t="s">
        <v>2666</v>
      </c>
      <c r="O186" s="357" t="s">
        <v>2667</v>
      </c>
      <c r="Q186" s="320"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6425</v>
      </c>
      <c r="V186">
        <v>513164.0</v>
      </c>
    </row>
    <row r="187" spans="1:22" ht="12.75" customHeight="1">
      <c r="A187" s="280"/>
      <c r="B187" s="280"/>
      <c r="C187" s="280"/>
      <c r="D187" s="284">
        <f>IF(ISNUMBER(SEARCH(ZAKL_DATA!$B$14,E187)),MAX($D$2:D186)+1,0)</f>
        <v>185.0</v>
      </c>
      <c r="E187" s="285" t="s">
        <v>577</v>
      </c>
      <c r="F187" s="286">
        <v>3214.0</v>
      </c>
      <c r="G187" s="287"/>
      <c r="H187" s="288" t="str">
        <f>IFERROR(VLOOKUP(ROWS($H$3:H187),$D$3:$E$204,2,0),"")</f>
        <v>KRNOV</v>
      </c>
      <c r="I187" s="280"/>
      <c r="J187" s="297" t="s">
        <v>778</v>
      </c>
      <c r="K187" s="308" t="s">
        <v>1086</v>
      </c>
      <c r="M187" s="336">
        <f>IF(ISNUMBER(SEARCH(ZAKL_DATA!$B$29,N187)),MAX($M$2:M186)+1,0)</f>
        <v>185.0</v>
      </c>
      <c r="N187" s="356" t="s">
        <v>2668</v>
      </c>
      <c r="O187" s="358" t="s">
        <v>2669</v>
      </c>
      <c r="Q187" s="320"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6425</v>
      </c>
      <c r="V187">
        <v>513181.0</v>
      </c>
    </row>
    <row r="188" spans="1:22" ht="12.75" customHeight="1">
      <c r="A188" s="280"/>
      <c r="B188" s="280"/>
      <c r="C188" s="280"/>
      <c r="D188" s="284">
        <f>IF(ISNUMBER(SEARCH(ZAKL_DATA!$B$14,E188)),MAX($D$2:D187)+1,0)</f>
        <v>186.0</v>
      </c>
      <c r="E188" s="285" t="s">
        <v>578</v>
      </c>
      <c r="F188" s="286">
        <v>3215.0</v>
      </c>
      <c r="G188" s="287"/>
      <c r="H188" s="288" t="str">
        <f>IFERROR(VLOOKUP(ROWS($H$3:H188),$D$3:$E$204,2,0),"")</f>
        <v>NOVÝ JIČÍN</v>
      </c>
      <c r="I188" s="280"/>
      <c r="J188" s="297" t="s">
        <v>779</v>
      </c>
      <c r="K188" s="308" t="s">
        <v>1087</v>
      </c>
      <c r="M188" s="336">
        <f>IF(ISNUMBER(SEARCH(ZAKL_DATA!$B$29,N188)),MAX($M$2:M187)+1,0)</f>
        <v>186.0</v>
      </c>
      <c r="N188" s="356" t="s">
        <v>1784</v>
      </c>
      <c r="O188" s="357" t="s">
        <v>2670</v>
      </c>
      <c r="Q188" s="320"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5074</v>
      </c>
      <c r="V188">
        <v>513199.0</v>
      </c>
    </row>
    <row r="189" spans="1:22" ht="12.75" customHeight="1">
      <c r="A189" s="280"/>
      <c r="B189" s="280"/>
      <c r="C189" s="280"/>
      <c r="D189" s="284">
        <f>IF(ISNUMBER(SEARCH(ZAKL_DATA!$B$14,E189)),MAX($D$2:D188)+1,0)</f>
        <v>187.0</v>
      </c>
      <c r="E189" s="285" t="s">
        <v>579</v>
      </c>
      <c r="F189" s="286">
        <v>3216.0</v>
      </c>
      <c r="G189" s="287"/>
      <c r="H189" s="288" t="str">
        <f>IFERROR(VLOOKUP(ROWS($H$3:H189),$D$3:$E$204,2,0),"")</f>
        <v>OPAVA</v>
      </c>
      <c r="I189" s="280"/>
      <c r="J189" s="297" t="s">
        <v>780</v>
      </c>
      <c r="K189" s="308" t="s">
        <v>1088</v>
      </c>
      <c r="M189" s="336">
        <f>IF(ISNUMBER(SEARCH(ZAKL_DATA!$B$29,N189)),MAX($M$2:M188)+1,0)</f>
        <v>187.0</v>
      </c>
      <c r="N189" s="356" t="s">
        <v>1789</v>
      </c>
      <c r="O189" s="358" t="s">
        <v>2671</v>
      </c>
      <c r="Q189" s="320"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6309</v>
      </c>
      <c r="V189">
        <v>513202.0</v>
      </c>
    </row>
    <row r="190" spans="1:22" ht="12.75" customHeight="1">
      <c r="A190" s="280"/>
      <c r="B190" s="280"/>
      <c r="C190" s="280"/>
      <c r="D190" s="284">
        <f>IF(ISNUMBER(SEARCH(ZAKL_DATA!$B$14,E190)),MAX($D$2:D189)+1,0)</f>
        <v>188.0</v>
      </c>
      <c r="E190" s="285" t="s">
        <v>580</v>
      </c>
      <c r="F190" s="286">
        <v>3217.0</v>
      </c>
      <c r="G190" s="287"/>
      <c r="H190" s="288" t="str">
        <f>IFERROR(VLOOKUP(ROWS($H$3:H190),$D$3:$E$204,2,0),"")</f>
        <v>ORLOVÁ</v>
      </c>
      <c r="I190" s="280"/>
      <c r="J190" s="297" t="s">
        <v>781</v>
      </c>
      <c r="K190" s="308" t="s">
        <v>1089</v>
      </c>
      <c r="M190" s="336">
        <f>IF(ISNUMBER(SEARCH(ZAKL_DATA!$B$29,N190)),MAX($M$2:M189)+1,0)</f>
        <v>188.0</v>
      </c>
      <c r="N190" s="356" t="s">
        <v>1796</v>
      </c>
      <c r="O190" s="357" t="s">
        <v>2672</v>
      </c>
      <c r="Q190" s="320" t="str">
        <f>IFERROR(VLOOKUP(ROWS($Q$3:Q190),$M$3:$N$1699,2,0),"")</f>
        <v>Slévárenství</v>
      </c>
      <c r="S190" t="str">
        <f>IF(ISNUMBER(SEARCH(ZAKL_DATA!$B$18,FU!$U190)),U190,"")</f>
        <v>Blažejovice</v>
      </c>
      <c r="T190" t="str">
        <f t="array" ref="T190">IFERROR(INDEX($S$3:$S$6255,SMALL(IF(ISNUMBER(SEARCH("",$S$3:$S$6255)),ROW($S$1:$S$6253),""),ROW(S188))),"")</f>
        <v>Blažejovice</v>
      </c>
      <c r="U190" t="s">
        <v>4198</v>
      </c>
      <c r="V190">
        <v>513211.0</v>
      </c>
    </row>
    <row r="191" spans="1:22" ht="12.75" customHeight="1">
      <c r="A191" s="280"/>
      <c r="B191" s="280"/>
      <c r="C191" s="280"/>
      <c r="D191" s="284">
        <f>IF(ISNUMBER(SEARCH(ZAKL_DATA!$B$14,E191)),MAX($D$2:D190)+1,0)</f>
        <v>189.0</v>
      </c>
      <c r="E191" s="285" t="s">
        <v>581</v>
      </c>
      <c r="F191" s="286">
        <v>3218.0</v>
      </c>
      <c r="G191" s="287"/>
      <c r="H191" s="288" t="str">
        <f>IFERROR(VLOOKUP(ROWS($H$3:H191),$D$3:$E$204,2,0),"")</f>
        <v>TŘINEC</v>
      </c>
      <c r="I191" s="280"/>
      <c r="J191" s="297" t="s">
        <v>782</v>
      </c>
      <c r="K191" s="308" t="s">
        <v>1090</v>
      </c>
      <c r="M191" s="336">
        <f>IF(ISNUMBER(SEARCH(ZAKL_DATA!$B$29,N191)),MAX($M$2:M190)+1,0)</f>
        <v>189.0</v>
      </c>
      <c r="N191" s="356" t="s">
        <v>1807</v>
      </c>
      <c r="O191" s="358" t="s">
        <v>2673</v>
      </c>
      <c r="Q191" s="320" t="str">
        <f>IFERROR(VLOOKUP(ROWS($Q$3:Q191),$M$3:$N$1699,2,0),"")</f>
        <v>Výroba konstrukčních kovových výrobků</v>
      </c>
      <c r="S191" t="str">
        <f>IF(ISNUMBER(SEARCH(ZAKL_DATA!$B$18,FU!$U191)),U191,"")</f>
        <v>Blažim</v>
      </c>
      <c r="T191" t="str">
        <f t="array" ref="T191">IFERROR(INDEX($S$3:$S$6255,SMALL(IF(ISNUMBER(SEARCH("",$S$3:$S$6255)),ROW($S$1:$S$6253),""),ROW(S189))),"")</f>
        <v>Blažim</v>
      </c>
      <c r="U191" t="s">
        <v>6679</v>
      </c>
      <c r="V191">
        <v>513229.0</v>
      </c>
    </row>
    <row r="192" spans="1:22" ht="12.75" customHeight="1">
      <c r="A192" s="280"/>
      <c r="B192" s="280"/>
      <c r="C192" s="280"/>
      <c r="D192" s="284">
        <f>IF(ISNUMBER(SEARCH(ZAKL_DATA!$B$14,E192)),MAX($D$2:D191)+1,0)</f>
        <v>190.0</v>
      </c>
      <c r="E192" s="285" t="s">
        <v>582</v>
      </c>
      <c r="F192" s="286">
        <v>3301.0</v>
      </c>
      <c r="G192" s="287"/>
      <c r="H192" s="288" t="str">
        <f>IFERROR(VLOOKUP(ROWS($H$3:H192),$D$3:$E$204,2,0),"")</f>
        <v>ZLÍN</v>
      </c>
      <c r="I192" s="280"/>
      <c r="J192" s="297" t="s">
        <v>783</v>
      </c>
      <c r="K192" s="308" t="s">
        <v>1091</v>
      </c>
      <c r="M192" s="336">
        <f>IF(ISNUMBER(SEARCH(ZAKL_DATA!$B$29,N192)),MAX($M$2:M191)+1,0)</f>
        <v>190.0</v>
      </c>
      <c r="N192" s="356" t="s">
        <v>1810</v>
      </c>
      <c r="O192" s="358" t="s">
        <v>2674</v>
      </c>
      <c r="Q192" s="320"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6679</v>
      </c>
      <c r="V192">
        <v>513237.0</v>
      </c>
    </row>
    <row r="193" spans="1:22" ht="12.75" customHeight="1">
      <c r="A193" s="280"/>
      <c r="B193" s="280"/>
      <c r="C193" s="280"/>
      <c r="D193" s="284">
        <f>IF(ISNUMBER(SEARCH(ZAKL_DATA!$B$14,E193)),MAX($D$2:D192)+1,0)</f>
        <v>191.0</v>
      </c>
      <c r="E193" s="285" t="s">
        <v>583</v>
      </c>
      <c r="F193" s="286">
        <v>3302.0</v>
      </c>
      <c r="G193" s="287"/>
      <c r="H193" s="288" t="str">
        <f>IFERROR(VLOOKUP(ROWS($H$3:H193),$D$3:$E$204,2,0),"")</f>
        <v>BYSTŘICE POD HOSTÝNEM</v>
      </c>
      <c r="I193" s="280"/>
      <c r="J193" s="297" t="s">
        <v>784</v>
      </c>
      <c r="K193" s="308" t="s">
        <v>1092</v>
      </c>
      <c r="M193" s="336">
        <f>IF(ISNUMBER(SEARCH(ZAKL_DATA!$B$29,N193)),MAX($M$2:M192)+1,0)</f>
        <v>191.0</v>
      </c>
      <c r="N193" s="356" t="s">
        <v>1813</v>
      </c>
      <c r="O193" s="358" t="s">
        <v>2675</v>
      </c>
      <c r="Q193" s="320"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8679</v>
      </c>
      <c r="V193">
        <v>513261.0</v>
      </c>
    </row>
    <row r="194" spans="1:22" ht="12.75" customHeight="1">
      <c r="A194" s="280"/>
      <c r="B194" s="280"/>
      <c r="C194" s="280"/>
      <c r="D194" s="284">
        <f>IF(ISNUMBER(SEARCH(ZAKL_DATA!$B$14,E194)),MAX($D$2:D193)+1,0)</f>
        <v>192.0</v>
      </c>
      <c r="E194" s="285" t="s">
        <v>584</v>
      </c>
      <c r="F194" s="286">
        <v>3303.0</v>
      </c>
      <c r="G194" s="287"/>
      <c r="H194" s="288" t="str">
        <f>IFERROR(VLOOKUP(ROWS($H$3:H194),$D$3:$E$204,2,0),"")</f>
        <v>HOLEŠOV</v>
      </c>
      <c r="I194" s="280"/>
      <c r="J194" s="297" t="s">
        <v>785</v>
      </c>
      <c r="K194" s="308" t="s">
        <v>1093</v>
      </c>
      <c r="M194" s="336">
        <f>IF(ISNUMBER(SEARCH(ZAKL_DATA!$B$29,N194)),MAX($M$2:M193)+1,0)</f>
        <v>192.0</v>
      </c>
      <c r="N194" s="356" t="s">
        <v>1814</v>
      </c>
      <c r="O194" s="358" t="s">
        <v>2676</v>
      </c>
      <c r="Q194" s="320" t="str">
        <f>IFERROR(VLOOKUP(ROWS($Q$3:Q194),$M$3:$N$1699,2,0),"")</f>
        <v>Výroba zbraní a střeliva</v>
      </c>
      <c r="S194" t="str">
        <f>IF(ISNUMBER(SEARCH(ZAKL_DATA!$B$18,FU!$U194)),U194,"")</f>
        <v>Blažovice</v>
      </c>
      <c r="T194" t="str">
        <f t="array" ref="T194">IFERROR(INDEX($S$3:$S$6255,SMALL(IF(ISNUMBER(SEARCH("",$S$3:$S$6255)),ROW($S$1:$S$6253),""),ROW(S192))),"")</f>
        <v>Blažovice</v>
      </c>
      <c r="U194" t="s">
        <v>7853</v>
      </c>
      <c r="V194">
        <v>513270.0</v>
      </c>
    </row>
    <row r="195" spans="1:22" ht="12.75" customHeight="1">
      <c r="A195" s="280"/>
      <c r="B195" s="280"/>
      <c r="C195" s="280"/>
      <c r="D195" s="284">
        <f>IF(ISNUMBER(SEARCH(ZAKL_DATA!$B$14,E195)),MAX($D$2:D194)+1,0)</f>
        <v>193.0</v>
      </c>
      <c r="E195" s="285" t="s">
        <v>585</v>
      </c>
      <c r="F195" s="286">
        <v>3304.0</v>
      </c>
      <c r="G195" s="287"/>
      <c r="H195" s="288" t="str">
        <f>IFERROR(VLOOKUP(ROWS($H$3:H195),$D$3:$E$204,2,0),"")</f>
        <v>KROMĚŘÍŽ</v>
      </c>
      <c r="I195" s="280"/>
      <c r="J195" s="297" t="s">
        <v>786</v>
      </c>
      <c r="K195" s="308" t="s">
        <v>1094</v>
      </c>
      <c r="M195" s="336">
        <f>IF(ISNUMBER(SEARCH(ZAKL_DATA!$B$29,N195)),MAX($M$2:M194)+1,0)</f>
        <v>193.0</v>
      </c>
      <c r="N195" s="356" t="s">
        <v>2677</v>
      </c>
      <c r="O195" s="357" t="s">
        <v>2678</v>
      </c>
      <c r="Q195" s="320"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6958</v>
      </c>
      <c r="V195">
        <v>513288.0</v>
      </c>
    </row>
    <row r="196" spans="1:22" ht="12.75" customHeight="1">
      <c r="A196" s="280"/>
      <c r="B196" s="280"/>
      <c r="C196" s="280"/>
      <c r="D196" s="284">
        <f>IF(ISNUMBER(SEARCH(ZAKL_DATA!$B$14,E196)),MAX($D$2:D195)+1,0)</f>
        <v>194.0</v>
      </c>
      <c r="E196" s="285" t="s">
        <v>586</v>
      </c>
      <c r="F196" s="286">
        <v>3305.0</v>
      </c>
      <c r="G196" s="287"/>
      <c r="H196" s="288" t="str">
        <f>IFERROR(VLOOKUP(ROWS($H$3:H196),$D$3:$E$204,2,0),"")</f>
        <v>LUHAČOVICE</v>
      </c>
      <c r="I196" s="280"/>
      <c r="J196" s="297" t="s">
        <v>787</v>
      </c>
      <c r="K196" s="308" t="s">
        <v>1095</v>
      </c>
      <c r="M196" s="336">
        <f>IF(ISNUMBER(SEARCH(ZAKL_DATA!$B$29,N196)),MAX($M$2:M195)+1,0)</f>
        <v>194.0</v>
      </c>
      <c r="N196" s="356" t="s">
        <v>1815</v>
      </c>
      <c r="O196" s="357" t="s">
        <v>2679</v>
      </c>
      <c r="Q196" s="320"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4173</v>
      </c>
      <c r="V196">
        <v>513369.0</v>
      </c>
    </row>
    <row r="197" spans="1:22" ht="12.75" customHeight="1">
      <c r="A197" s="280"/>
      <c r="B197" s="280"/>
      <c r="C197" s="280"/>
      <c r="D197" s="284">
        <f>IF(ISNUMBER(SEARCH(ZAKL_DATA!$B$14,E197)),MAX($D$2:D196)+1,0)</f>
        <v>195.0</v>
      </c>
      <c r="E197" s="285" t="s">
        <v>587</v>
      </c>
      <c r="F197" s="286">
        <v>3306.0</v>
      </c>
      <c r="G197" s="287"/>
      <c r="H197" s="288" t="str">
        <f>IFERROR(VLOOKUP(ROWS($H$3:H197),$D$3:$E$204,2,0),"")</f>
        <v>OTROKOVICE</v>
      </c>
      <c r="I197" s="280"/>
      <c r="J197" s="297" t="s">
        <v>788</v>
      </c>
      <c r="K197" s="308" t="s">
        <v>1096</v>
      </c>
      <c r="M197" s="336">
        <f>IF(ISNUMBER(SEARCH(ZAKL_DATA!$B$29,N197)),MAX($M$2:M196)+1,0)</f>
        <v>195.0</v>
      </c>
      <c r="N197" s="356" t="s">
        <v>1818</v>
      </c>
      <c r="O197" s="357" t="s">
        <v>2680</v>
      </c>
      <c r="Q197" s="320"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8680</v>
      </c>
      <c r="V197">
        <v>513393.0</v>
      </c>
    </row>
    <row r="198" spans="1:22" ht="12.75" customHeight="1">
      <c r="A198" s="280"/>
      <c r="B198" s="280"/>
      <c r="C198" s="280"/>
      <c r="D198" s="284">
        <f>IF(ISNUMBER(SEARCH(ZAKL_DATA!$B$14,E198)),MAX($D$2:D197)+1,0)</f>
        <v>196.0</v>
      </c>
      <c r="E198" s="285" t="s">
        <v>588</v>
      </c>
      <c r="F198" s="286">
        <v>3307.0</v>
      </c>
      <c r="G198" s="287"/>
      <c r="H198" s="288" t="str">
        <f>IFERROR(VLOOKUP(ROWS($H$3:H198),$D$3:$E$204,2,0),"")</f>
        <v>ROŽNOV POD RADH.</v>
      </c>
      <c r="I198" s="280"/>
      <c r="J198" s="297" t="s">
        <v>789</v>
      </c>
      <c r="K198" s="308" t="s">
        <v>1097</v>
      </c>
      <c r="M198" s="336">
        <f>IF(ISNUMBER(SEARCH(ZAKL_DATA!$B$29,N198)),MAX($M$2:M197)+1,0)</f>
        <v>196.0</v>
      </c>
      <c r="N198" s="356" t="s">
        <v>1822</v>
      </c>
      <c r="O198" s="357" t="s">
        <v>2681</v>
      </c>
      <c r="Q198" s="320"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5841</v>
      </c>
      <c r="V198">
        <v>513415.0</v>
      </c>
    </row>
    <row r="199" spans="1:22" ht="12.75" customHeight="1">
      <c r="A199" s="280"/>
      <c r="B199" s="280"/>
      <c r="C199" s="280"/>
      <c r="D199" s="284">
        <f>IF(ISNUMBER(SEARCH(ZAKL_DATA!$B$14,E199)),MAX($D$2:D198)+1,0)</f>
        <v>197.0</v>
      </c>
      <c r="E199" s="285" t="s">
        <v>589</v>
      </c>
      <c r="F199" s="286">
        <v>3308.0</v>
      </c>
      <c r="G199" s="287"/>
      <c r="H199" s="288" t="str">
        <f>IFERROR(VLOOKUP(ROWS($H$3:H199),$D$3:$E$204,2,0),"")</f>
        <v>UHERSKÝ BROD</v>
      </c>
      <c r="I199" s="280"/>
      <c r="J199" s="297" t="s">
        <v>790</v>
      </c>
      <c r="K199" s="308" t="s">
        <v>1098</v>
      </c>
      <c r="M199" s="336">
        <f>IF(ISNUMBER(SEARCH(ZAKL_DATA!$B$29,N199)),MAX($M$2:M198)+1,0)</f>
        <v>197.0</v>
      </c>
      <c r="N199" s="356" t="s">
        <v>1829</v>
      </c>
      <c r="O199" s="357" t="s">
        <v>2682</v>
      </c>
      <c r="Q199" s="320"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6284</v>
      </c>
      <c r="V199">
        <v>513423.0</v>
      </c>
    </row>
    <row r="200" spans="1:22" ht="12.75" customHeight="1">
      <c r="A200" s="280"/>
      <c r="B200" s="280"/>
      <c r="C200" s="280"/>
      <c r="D200" s="284">
        <f>IF(ISNUMBER(SEARCH(ZAKL_DATA!$B$14,E200)),MAX($D$2:D199)+1,0)</f>
        <v>198.0</v>
      </c>
      <c r="E200" s="285" t="s">
        <v>590</v>
      </c>
      <c r="F200" s="286">
        <v>3309.0</v>
      </c>
      <c r="G200" s="287"/>
      <c r="H200" s="288" t="str">
        <f>IFERROR(VLOOKUP(ROWS($H$3:H200),$D$3:$E$204,2,0),"")</f>
        <v>UHERSKÉ HRADIŠTĚ</v>
      </c>
      <c r="I200" s="280"/>
      <c r="J200" s="297" t="s">
        <v>791</v>
      </c>
      <c r="K200" s="308" t="s">
        <v>1099</v>
      </c>
      <c r="M200" s="336">
        <f>IF(ISNUMBER(SEARCH(ZAKL_DATA!$B$29,N200)),MAX($M$2:M199)+1,0)</f>
        <v>198.0</v>
      </c>
      <c r="N200" s="356" t="s">
        <v>1832</v>
      </c>
      <c r="O200" s="357" t="s">
        <v>2683</v>
      </c>
      <c r="Q200" s="320"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8579</v>
      </c>
      <c r="V200">
        <v>513431.0</v>
      </c>
    </row>
    <row r="201" spans="1:22" ht="12.75" customHeight="1">
      <c r="A201" s="280"/>
      <c r="B201" s="280"/>
      <c r="C201" s="280"/>
      <c r="D201" s="284">
        <f>IF(ISNUMBER(SEARCH(ZAKL_DATA!$B$14,E201)),MAX($D$2:D200)+1,0)</f>
        <v>199.0</v>
      </c>
      <c r="E201" s="285" t="s">
        <v>591</v>
      </c>
      <c r="F201" s="286">
        <v>3310.0</v>
      </c>
      <c r="G201" s="287"/>
      <c r="H201" s="288" t="str">
        <f>IFERROR(VLOOKUP(ROWS($H$3:H201),$D$3:$E$204,2,0),"")</f>
        <v>VALAŠSKÉ MEZIŘÍČÍ</v>
      </c>
      <c r="I201" s="280"/>
      <c r="J201" s="297" t="s">
        <v>792</v>
      </c>
      <c r="K201" s="308" t="s">
        <v>1100</v>
      </c>
      <c r="M201" s="336">
        <f>IF(ISNUMBER(SEARCH(ZAKL_DATA!$B$29,N201)),MAX($M$2:M200)+1,0)</f>
        <v>199.0</v>
      </c>
      <c r="N201" s="356" t="s">
        <v>1833</v>
      </c>
      <c r="O201" s="358" t="s">
        <v>2684</v>
      </c>
      <c r="Q201" s="320" t="str">
        <f>IFERROR(VLOOKUP(ROWS($Q$3:Q201),$M$3:$N$1699,2,0),"")</f>
        <v>Výroba komunikačních zařízení</v>
      </c>
      <c r="S201" t="str">
        <f>IF(ISNUMBER(SEARCH(ZAKL_DATA!$B$18,FU!$U201)),U201,"")</f>
        <v>Blovice</v>
      </c>
      <c r="T201" t="str">
        <f t="array" ref="T201">IFERROR(INDEX($S$3:$S$6255,SMALL(IF(ISNUMBER(SEARCH("",$S$3:$S$6255)),ROW($S$1:$S$6253),""),ROW(S199))),"")</f>
        <v>Blovice</v>
      </c>
      <c r="U201" t="s">
        <v>6061</v>
      </c>
      <c r="V201">
        <v>513458.0</v>
      </c>
    </row>
    <row r="202" spans="1:22" ht="12.75" customHeight="1">
      <c r="A202" s="280"/>
      <c r="B202" s="280"/>
      <c r="C202" s="280"/>
      <c r="D202" s="284">
        <f>IF(ISNUMBER(SEARCH(ZAKL_DATA!$B$14,E202)),MAX($D$2:D201)+1,0)</f>
        <v>200.0</v>
      </c>
      <c r="E202" s="285" t="s">
        <v>592</v>
      </c>
      <c r="F202" s="286">
        <v>3311.0</v>
      </c>
      <c r="G202" s="287"/>
      <c r="H202" s="288" t="str">
        <f>IFERROR(VLOOKUP(ROWS($H$3:H202),$D$3:$E$204,2,0),"")</f>
        <v>VALAŠSKÉ KLOBOUKY</v>
      </c>
      <c r="I202" s="280"/>
      <c r="J202" s="297" t="s">
        <v>793</v>
      </c>
      <c r="K202" s="308" t="s">
        <v>1101</v>
      </c>
      <c r="M202" s="336">
        <f>IF(ISNUMBER(SEARCH(ZAKL_DATA!$B$29,N202)),MAX($M$2:M201)+1,0)</f>
        <v>200.0</v>
      </c>
      <c r="N202" s="356" t="s">
        <v>1834</v>
      </c>
      <c r="O202" s="357" t="s">
        <v>2685</v>
      </c>
      <c r="Q202" s="320" t="str">
        <f>IFERROR(VLOOKUP(ROWS($Q$3:Q202),$M$3:$N$1699,2,0),"")</f>
        <v>Výroba spotřební elektroniky</v>
      </c>
      <c r="S202" t="str">
        <f>IF(ISNUMBER(SEARCH(ZAKL_DATA!$B$18,FU!$U202)),U202,"")</f>
        <v>Blšany</v>
      </c>
      <c r="T202" t="str">
        <f t="array" ref="T202">IFERROR(INDEX($S$3:$S$6255,SMALL(IF(ISNUMBER(SEARCH("",$S$3:$S$6255)),ROW($S$1:$S$6253),""),ROW(S200))),"")</f>
        <v>Blšany</v>
      </c>
      <c r="U202" t="s">
        <v>6680</v>
      </c>
      <c r="V202">
        <v>513482.0</v>
      </c>
    </row>
    <row r="203" spans="1:22" ht="12.75" customHeight="1">
      <c r="A203" s="280"/>
      <c r="B203" s="280"/>
      <c r="C203" s="280"/>
      <c r="D203" s="284">
        <f>IF(ISNUMBER(SEARCH(ZAKL_DATA!$B$14,E203)),MAX($D$2:D202)+1,0)</f>
        <v>201.0</v>
      </c>
      <c r="E203" s="285" t="s">
        <v>593</v>
      </c>
      <c r="F203" s="286">
        <v>3312.0</v>
      </c>
      <c r="G203" s="287"/>
      <c r="H203" s="288" t="str">
        <f>IFERROR(VLOOKUP(ROWS($H$3:H203),$D$3:$E$204,2,0),"")</f>
        <v>VSETÍN</v>
      </c>
      <c r="I203" s="280"/>
      <c r="J203" s="297" t="s">
        <v>794</v>
      </c>
      <c r="K203" s="308" t="s">
        <v>1102</v>
      </c>
      <c r="M203" s="336">
        <f>IF(ISNUMBER(SEARCH(ZAKL_DATA!$B$29,N203)),MAX($M$2:M202)+1,0)</f>
        <v>201.0</v>
      </c>
      <c r="N203" s="356" t="s">
        <v>2686</v>
      </c>
      <c r="O203" s="357" t="s">
        <v>2687</v>
      </c>
      <c r="Q203" s="320"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5096</v>
      </c>
      <c r="V203">
        <v>513491.0</v>
      </c>
    </row>
    <row r="204" spans="1:22" ht="12.75" customHeight="1" thickBot="1">
      <c r="A204" s="280"/>
      <c r="B204" s="280"/>
      <c r="C204" s="280"/>
      <c r="D204" s="284">
        <f>IF(ISNUMBER(SEARCH(ZAKL_DATA!$B$14,E204)),MAX($D$2:D203)+1,0)</f>
        <v>202.0</v>
      </c>
      <c r="E204" s="293" t="s">
        <v>406</v>
      </c>
      <c r="F204" s="294">
        <v>4000.0</v>
      </c>
      <c r="G204" s="295"/>
      <c r="H204" s="296" t="str">
        <f>IFERROR(VLOOKUP(ROWS($H$3:H204),$D$3:$E$204,2,0),"")</f>
        <v>SPECIALIZOVANÝ</v>
      </c>
      <c r="I204" s="280"/>
      <c r="J204" s="297" t="s">
        <v>795</v>
      </c>
      <c r="K204" s="308" t="s">
        <v>1103</v>
      </c>
      <c r="M204" s="336">
        <f>IF(ISNUMBER(SEARCH(ZAKL_DATA!$B$29,N204)),MAX($M$2:M203)+1,0)</f>
        <v>202.0</v>
      </c>
      <c r="N204" s="356" t="s">
        <v>1837</v>
      </c>
      <c r="O204" s="357" t="s">
        <v>2688</v>
      </c>
      <c r="Q204" s="320"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7854</v>
      </c>
      <c r="V204">
        <v>513504.0</v>
      </c>
    </row>
    <row r="205" spans="1:22" ht="12.75" customHeight="1">
      <c r="A205" s="280"/>
      <c r="B205" s="280"/>
      <c r="C205" s="280"/>
      <c r="D205" s="281"/>
      <c r="E205" s="280"/>
      <c r="F205" s="280"/>
      <c r="G205" s="280"/>
      <c r="H205" s="280" t="str">
        <f>IFERROR(VLOOKUP(ROWS($H$3:H205),$D$2:$E$204,2,0),"")</f>
        <v/>
      </c>
      <c r="I205" s="280"/>
      <c r="J205" s="297" t="s">
        <v>796</v>
      </c>
      <c r="K205" s="308" t="s">
        <v>1104</v>
      </c>
      <c r="M205" s="336">
        <f>IF(ISNUMBER(SEARCH(ZAKL_DATA!$B$29,N205)),MAX($M$2:M204)+1,0)</f>
        <v>203.0</v>
      </c>
      <c r="N205" s="356" t="s">
        <v>1838</v>
      </c>
      <c r="O205" s="357" t="s">
        <v>2689</v>
      </c>
      <c r="Q205" s="320"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3917</v>
      </c>
      <c r="V205">
        <v>513512.0</v>
      </c>
    </row>
    <row r="206" spans="10:22" ht="12.75" customHeight="1">
      <c r="J206" s="297" t="s">
        <v>797</v>
      </c>
      <c r="K206" s="308" t="s">
        <v>1105</v>
      </c>
      <c r="M206" s="336">
        <f>IF(ISNUMBER(SEARCH(ZAKL_DATA!$B$29,N206)),MAX($M$2:M205)+1,0)</f>
        <v>204.0</v>
      </c>
      <c r="N206" s="356" t="s">
        <v>1839</v>
      </c>
      <c r="O206" s="357" t="s">
        <v>2690</v>
      </c>
      <c r="Q206" s="320" t="str">
        <f>IFERROR(VLOOKUP(ROWS($Q$3:Q206),$M$3:$N$1699,2,0),"")</f>
        <v>Výroba magnetických a optických médií</v>
      </c>
      <c r="S206" t="str">
        <f>IF(ISNUMBER(SEARCH(ZAKL_DATA!$B$18,FU!$U206)),U206,"")</f>
        <v>Bludov</v>
      </c>
      <c r="T206" t="str">
        <f t="array" ref="T206">IFERROR(INDEX($S$3:$S$6255,SMALL(IF(ISNUMBER(SEARCH("",$S$3:$S$6255)),ROW($S$1:$S$6253),""),ROW(S204))),"")</f>
        <v>Bludov</v>
      </c>
      <c r="U206" t="s">
        <v>3917</v>
      </c>
      <c r="V206">
        <v>513521.0</v>
      </c>
    </row>
    <row r="207" spans="10:22" ht="12.75" customHeight="1">
      <c r="J207" s="297" t="s">
        <v>798</v>
      </c>
      <c r="K207" s="308" t="s">
        <v>1106</v>
      </c>
      <c r="M207" s="336">
        <f>IF(ISNUMBER(SEARCH(ZAKL_DATA!$B$29,N207)),MAX($M$2:M206)+1,0)</f>
        <v>205.0</v>
      </c>
      <c r="N207" s="356" t="s">
        <v>2691</v>
      </c>
      <c r="O207" s="357" t="s">
        <v>2692</v>
      </c>
      <c r="Q207" s="320"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4632</v>
      </c>
      <c r="V207">
        <v>513539.0</v>
      </c>
    </row>
    <row r="208" spans="10:22" ht="12.75" customHeight="1">
      <c r="J208" s="297" t="s">
        <v>799</v>
      </c>
      <c r="K208" s="308" t="s">
        <v>1107</v>
      </c>
      <c r="M208" s="336">
        <f>IF(ISNUMBER(SEARCH(ZAKL_DATA!$B$29,N208)),MAX($M$2:M207)+1,0)</f>
        <v>206.0</v>
      </c>
      <c r="N208" s="356" t="s">
        <v>1843</v>
      </c>
      <c r="O208" s="358" t="s">
        <v>2693</v>
      </c>
      <c r="Q208" s="320" t="str">
        <f>IFERROR(VLOOKUP(ROWS($Q$3:Q208),$M$3:$N$1699,2,0),"")</f>
        <v>Výroba baterií a akumulátorů</v>
      </c>
      <c r="S208" t="str">
        <f>IF(ISNUMBER(SEARCH(ZAKL_DATA!$B$18,FU!$U208)),U208,"")</f>
        <v>Bobrová</v>
      </c>
      <c r="T208" t="str">
        <f t="array" ref="T208">IFERROR(INDEX($S$3:$S$6255,SMALL(IF(ISNUMBER(SEARCH("",$S$3:$S$6255)),ROW($S$1:$S$6253),""),ROW(S206))),"")</f>
        <v>Bobrová</v>
      </c>
      <c r="U208" t="s">
        <v>8681</v>
      </c>
      <c r="V208">
        <v>513547.0</v>
      </c>
    </row>
    <row r="209" spans="10:22" ht="12.75" customHeight="1">
      <c r="J209" s="297" t="s">
        <v>800</v>
      </c>
      <c r="K209" s="308" t="s">
        <v>1108</v>
      </c>
      <c r="M209" s="336">
        <f>IF(ISNUMBER(SEARCH(ZAKL_DATA!$B$29,N209)),MAX($M$2:M208)+1,0)</f>
        <v>207.0</v>
      </c>
      <c r="N209" s="356" t="s">
        <v>2694</v>
      </c>
      <c r="O209" s="357" t="s">
        <v>2695</v>
      </c>
      <c r="Q209" s="320"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8682</v>
      </c>
      <c r="V209">
        <v>513555.0</v>
      </c>
    </row>
    <row r="210" spans="10:22" ht="12.75" customHeight="1">
      <c r="J210" s="297" t="s">
        <v>801</v>
      </c>
      <c r="K210" s="308" t="s">
        <v>1109</v>
      </c>
      <c r="M210" s="336">
        <f>IF(ISNUMBER(SEARCH(ZAKL_DATA!$B$29,N210)),MAX($M$2:M209)+1,0)</f>
        <v>208.0</v>
      </c>
      <c r="N210" s="356" t="s">
        <v>1847</v>
      </c>
      <c r="O210" s="357" t="s">
        <v>2696</v>
      </c>
      <c r="Q210" s="320"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3787</v>
      </c>
      <c r="V210">
        <v>513571.0</v>
      </c>
    </row>
    <row r="211" spans="10:22" ht="12.75" customHeight="1">
      <c r="J211" s="297" t="s">
        <v>802</v>
      </c>
      <c r="K211" s="308" t="s">
        <v>1110</v>
      </c>
      <c r="M211" s="336">
        <f>IF(ISNUMBER(SEARCH(ZAKL_DATA!$B$29,N211)),MAX($M$2:M210)+1,0)</f>
        <v>209.0</v>
      </c>
      <c r="N211" s="356" t="s">
        <v>1848</v>
      </c>
      <c r="O211" s="358" t="s">
        <v>2697</v>
      </c>
      <c r="Q211" s="320"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7187</v>
      </c>
      <c r="V211">
        <v>513580.0</v>
      </c>
    </row>
    <row r="212" spans="10:22" ht="12.75" customHeight="1">
      <c r="J212" s="298" t="s">
        <v>803</v>
      </c>
      <c r="K212" s="308" t="s">
        <v>1111</v>
      </c>
      <c r="M212" s="336">
        <f>IF(ISNUMBER(SEARCH(ZAKL_DATA!$B$29,N212)),MAX($M$2:M211)+1,0)</f>
        <v>210.0</v>
      </c>
      <c r="N212" s="356" t="s">
        <v>1851</v>
      </c>
      <c r="O212" s="357" t="s">
        <v>2698</v>
      </c>
      <c r="Q212" s="320"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6959</v>
      </c>
      <c r="V212">
        <v>513628.0</v>
      </c>
    </row>
    <row r="213" spans="10:22" ht="12.75" customHeight="1">
      <c r="J213" s="297" t="s">
        <v>804</v>
      </c>
      <c r="K213" s="308" t="s">
        <v>1112</v>
      </c>
      <c r="M213" s="336">
        <f>IF(ISNUMBER(SEARCH(ZAKL_DATA!$B$29,N213)),MAX($M$2:M212)+1,0)</f>
        <v>211.0</v>
      </c>
      <c r="N213" s="356" t="s">
        <v>1853</v>
      </c>
      <c r="O213" s="357" t="s">
        <v>2699</v>
      </c>
      <c r="Q213" s="320"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8521</v>
      </c>
      <c r="V213">
        <v>513636.0</v>
      </c>
    </row>
    <row r="214" spans="10:22" ht="12.75" customHeight="1">
      <c r="J214" s="298" t="s">
        <v>805</v>
      </c>
      <c r="K214" s="308" t="s">
        <v>1113</v>
      </c>
      <c r="M214" s="336">
        <f>IF(ISNUMBER(SEARCH(ZAKL_DATA!$B$29,N214)),MAX($M$2:M213)+1,0)</f>
        <v>212.0</v>
      </c>
      <c r="N214" s="356" t="s">
        <v>1859</v>
      </c>
      <c r="O214" s="358" t="s">
        <v>2700</v>
      </c>
      <c r="Q214" s="320"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6285</v>
      </c>
      <c r="V214">
        <v>513644.0</v>
      </c>
    </row>
    <row r="215" spans="10:22" ht="12.75" customHeight="1">
      <c r="J215" s="298" t="s">
        <v>806</v>
      </c>
      <c r="K215" s="308" t="s">
        <v>1114</v>
      </c>
      <c r="M215" s="336">
        <f>IF(ISNUMBER(SEARCH(ZAKL_DATA!$B$29,N215)),MAX($M$2:M214)+1,0)</f>
        <v>213.0</v>
      </c>
      <c r="N215" s="356" t="s">
        <v>1865</v>
      </c>
      <c r="O215" s="357" t="s">
        <v>2701</v>
      </c>
      <c r="Q215" s="320"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8683</v>
      </c>
      <c r="V215">
        <v>513661.0</v>
      </c>
    </row>
    <row r="216" spans="10:22" ht="12.75" customHeight="1">
      <c r="J216" s="297" t="s">
        <v>807</v>
      </c>
      <c r="K216" s="308" t="s">
        <v>1115</v>
      </c>
      <c r="M216" s="336">
        <f>IF(ISNUMBER(SEARCH(ZAKL_DATA!$B$29,N216)),MAX($M$2:M215)+1,0)</f>
        <v>214.0</v>
      </c>
      <c r="N216" s="356" t="s">
        <v>1866</v>
      </c>
      <c r="O216" s="357" t="s">
        <v>2702</v>
      </c>
      <c r="Q216" s="320"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8522</v>
      </c>
      <c r="V216">
        <v>513695.0</v>
      </c>
    </row>
    <row r="217" spans="10:22" ht="12.75" customHeight="1">
      <c r="J217" s="297" t="s">
        <v>808</v>
      </c>
      <c r="K217" s="308" t="s">
        <v>1116</v>
      </c>
      <c r="M217" s="336">
        <f>IF(ISNUMBER(SEARCH(ZAKL_DATA!$B$29,N217)),MAX($M$2:M216)+1,0)</f>
        <v>215.0</v>
      </c>
      <c r="N217" s="356" t="s">
        <v>1869</v>
      </c>
      <c r="O217" s="357" t="s">
        <v>2703</v>
      </c>
      <c r="Q217" s="320"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5370</v>
      </c>
      <c r="V217">
        <v>513709.0</v>
      </c>
    </row>
    <row r="218" spans="10:22" ht="12.75" customHeight="1">
      <c r="J218" s="297" t="s">
        <v>809</v>
      </c>
      <c r="K218" s="308" t="s">
        <v>1117</v>
      </c>
      <c r="M218" s="336">
        <f>IF(ISNUMBER(SEARCH(ZAKL_DATA!$B$29,N218)),MAX($M$2:M217)+1,0)</f>
        <v>216.0</v>
      </c>
      <c r="N218" s="356" t="s">
        <v>1878</v>
      </c>
      <c r="O218" s="357" t="s">
        <v>2704</v>
      </c>
      <c r="Q218" s="320"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8684</v>
      </c>
      <c r="V218">
        <v>513717.0</v>
      </c>
    </row>
    <row r="219" spans="10:22" ht="12.75" customHeight="1">
      <c r="J219" s="297" t="s">
        <v>810</v>
      </c>
      <c r="K219" s="308" t="s">
        <v>1118</v>
      </c>
      <c r="M219" s="336">
        <f>IF(ISNUMBER(SEARCH(ZAKL_DATA!$B$29,N219)),MAX($M$2:M218)+1,0)</f>
        <v>217.0</v>
      </c>
      <c r="N219" s="356" t="s">
        <v>1879</v>
      </c>
      <c r="O219" s="357" t="s">
        <v>2705</v>
      </c>
      <c r="Q219" s="320"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4560</v>
      </c>
      <c r="V219">
        <v>513733.0</v>
      </c>
    </row>
    <row r="220" spans="10:22" ht="12.75" customHeight="1">
      <c r="J220" s="297" t="s">
        <v>811</v>
      </c>
      <c r="K220" s="308" t="s">
        <v>1119</v>
      </c>
      <c r="M220" s="336">
        <f>IF(ISNUMBER(SEARCH(ZAKL_DATA!$B$29,N220)),MAX($M$2:M219)+1,0)</f>
        <v>218.0</v>
      </c>
      <c r="N220" s="356" t="s">
        <v>1880</v>
      </c>
      <c r="O220" s="357" t="s">
        <v>2706</v>
      </c>
      <c r="Q220" s="320"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4352</v>
      </c>
      <c r="V220">
        <v>513750.0</v>
      </c>
    </row>
    <row r="221" spans="10:22" ht="12.75" customHeight="1">
      <c r="J221" s="297" t="s">
        <v>812</v>
      </c>
      <c r="K221" s="308" t="s">
        <v>1120</v>
      </c>
      <c r="M221" s="336">
        <f>IF(ISNUMBER(SEARCH(ZAKL_DATA!$B$29,N221)),MAX($M$2:M220)+1,0)</f>
        <v>219.0</v>
      </c>
      <c r="N221" s="356" t="s">
        <v>1884</v>
      </c>
      <c r="O221" s="357" t="s">
        <v>2707</v>
      </c>
      <c r="Q221" s="320" t="str">
        <f>IFERROR(VLOOKUP(ROWS($Q$3:Q221),$M$3:$N$1699,2,0),"")</f>
        <v>Stavba lodí a člunů</v>
      </c>
      <c r="S221" t="str">
        <f>IF(ISNUMBER(SEARCH(ZAKL_DATA!$B$18,FU!$U221)),U221,"")</f>
        <v>Bohdašín</v>
      </c>
      <c r="T221" t="str">
        <f t="array" ref="T221">IFERROR(INDEX($S$3:$S$6255,SMALL(IF(ISNUMBER(SEARCH("",$S$3:$S$6255)),ROW($S$1:$S$6253),""),ROW(S219))),"")</f>
        <v>Bohdašín</v>
      </c>
      <c r="U221" t="s">
        <v>7431</v>
      </c>
      <c r="V221">
        <v>513768.0</v>
      </c>
    </row>
    <row r="222" spans="10:22" ht="12.75" customHeight="1">
      <c r="J222" s="298" t="s">
        <v>813</v>
      </c>
      <c r="K222" s="308" t="s">
        <v>1121</v>
      </c>
      <c r="M222" s="336">
        <f>IF(ISNUMBER(SEARCH(ZAKL_DATA!$B$29,N222)),MAX($M$2:M221)+1,0)</f>
        <v>220.0</v>
      </c>
      <c r="N222" s="356" t="s">
        <v>1887</v>
      </c>
      <c r="O222" s="358" t="s">
        <v>2708</v>
      </c>
      <c r="Q222" s="320"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3918</v>
      </c>
      <c r="V222">
        <v>513873.0</v>
      </c>
    </row>
    <row r="223" spans="10:22" ht="12.75" customHeight="1">
      <c r="J223" s="297" t="s">
        <v>814</v>
      </c>
      <c r="K223" s="308" t="s">
        <v>1122</v>
      </c>
      <c r="M223" s="336">
        <f>IF(ISNUMBER(SEARCH(ZAKL_DATA!$B$29,N223)),MAX($M$2:M222)+1,0)</f>
        <v>221.0</v>
      </c>
      <c r="N223" s="356" t="s">
        <v>2709</v>
      </c>
      <c r="O223" s="358" t="s">
        <v>2710</v>
      </c>
      <c r="Q223" s="320"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6555</v>
      </c>
      <c r="V223">
        <v>513890.0</v>
      </c>
    </row>
    <row r="224" spans="10:22" ht="12.75" customHeight="1">
      <c r="J224" s="297" t="s">
        <v>815</v>
      </c>
      <c r="K224" s="308" t="s">
        <v>1123</v>
      </c>
      <c r="M224" s="336">
        <f>IF(ISNUMBER(SEARCH(ZAKL_DATA!$B$29,N224)),MAX($M$2:M223)+1,0)</f>
        <v>222.0</v>
      </c>
      <c r="N224" s="356" t="s">
        <v>1888</v>
      </c>
      <c r="O224" s="358" t="s">
        <v>2711</v>
      </c>
      <c r="Q224" s="320" t="str">
        <f>IFERROR(VLOOKUP(ROWS($Q$3:Q224),$M$3:$N$1699,2,0),"")</f>
        <v>Výroba vojenských bojových vozidel</v>
      </c>
      <c r="S224" t="str">
        <f>IF(ISNUMBER(SEARCH(ZAKL_DATA!$B$18,FU!$U224)),U224,"")</f>
        <v>Bohumilice</v>
      </c>
      <c r="T224" t="str">
        <f t="array" ref="T224">IFERROR(INDEX($S$3:$S$6255,SMALL(IF(ISNUMBER(SEARCH("",$S$3:$S$6255)),ROW($S$1:$S$6253),""),ROW(S222))),"")</f>
        <v>Bohumilice</v>
      </c>
      <c r="U224" t="s">
        <v>5580</v>
      </c>
      <c r="V224">
        <v>514047.0</v>
      </c>
    </row>
    <row r="225" spans="10:22" ht="12.75" customHeight="1">
      <c r="J225" s="297" t="s">
        <v>816</v>
      </c>
      <c r="K225" s="308" t="s">
        <v>1124</v>
      </c>
      <c r="M225" s="336">
        <f>IF(ISNUMBER(SEARCH(ZAKL_DATA!$B$29,N225)),MAX($M$2:M224)+1,0)</f>
        <v>223.0</v>
      </c>
      <c r="N225" s="356" t="s">
        <v>1889</v>
      </c>
      <c r="O225" s="358" t="s">
        <v>2712</v>
      </c>
      <c r="Q225" s="320"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8919</v>
      </c>
      <c r="V225">
        <v>514055.0</v>
      </c>
    </row>
    <row r="226" spans="10:22" ht="12.75" customHeight="1">
      <c r="J226" s="297" t="s">
        <v>817</v>
      </c>
      <c r="K226" s="308" t="s">
        <v>1125</v>
      </c>
      <c r="M226" s="336">
        <f>IF(ISNUMBER(SEARCH(ZAKL_DATA!$B$29,N226)),MAX($M$2:M225)+1,0)</f>
        <v>224.0</v>
      </c>
      <c r="N226" s="356" t="s">
        <v>1582</v>
      </c>
      <c r="O226" s="358" t="s">
        <v>2713</v>
      </c>
      <c r="Q226" s="320" t="str">
        <f>IFERROR(VLOOKUP(ROWS($Q$3:Q226),$M$3:$N$1699,2,0),"")</f>
        <v>Mořský rybolov</v>
      </c>
      <c r="S226" t="str">
        <f>IF(ISNUMBER(SEARCH(ZAKL_DATA!$B$18,FU!$U226)),U226,"")</f>
        <v>Bohunice</v>
      </c>
      <c r="T226" t="str">
        <f t="array" ref="T226">IFERROR(INDEX($S$3:$S$6255,SMALL(IF(ISNUMBER(SEARCH("",$S$3:$S$6255)),ROW($S$1:$S$6253),""),ROW(S224))),"")</f>
        <v>Bohunice</v>
      </c>
      <c r="U226" t="s">
        <v>4674</v>
      </c>
      <c r="V226">
        <v>514152.0</v>
      </c>
    </row>
    <row r="227" spans="10:22" ht="12.75" customHeight="1">
      <c r="J227" s="297" t="s">
        <v>818</v>
      </c>
      <c r="K227" s="308" t="s">
        <v>1126</v>
      </c>
      <c r="M227" s="336">
        <f>IF(ISNUMBER(SEARCH(ZAKL_DATA!$B$29,N227)),MAX($M$2:M226)+1,0)</f>
        <v>225.0</v>
      </c>
      <c r="N227" s="356" t="s">
        <v>1583</v>
      </c>
      <c r="O227" s="358" t="s">
        <v>2714</v>
      </c>
      <c r="Q227" s="320" t="str">
        <f>IFERROR(VLOOKUP(ROWS($Q$3:Q227),$M$3:$N$1699,2,0),"")</f>
        <v>Sladkovodní rybolov</v>
      </c>
      <c r="S227" t="str">
        <f>IF(ISNUMBER(SEARCH(ZAKL_DATA!$B$18,FU!$U227)),U227,"")</f>
        <v>Bohuňov</v>
      </c>
      <c r="T227" t="str">
        <f t="array" ref="T227">IFERROR(INDEX($S$3:$S$6255,SMALL(IF(ISNUMBER(SEARCH("",$S$3:$S$6255)),ROW($S$1:$S$6253),""),ROW(S225))),"")</f>
        <v>Bohuňov</v>
      </c>
      <c r="U227" t="s">
        <v>7535</v>
      </c>
      <c r="V227">
        <v>514161.0</v>
      </c>
    </row>
    <row r="228" spans="10:22" ht="12.75" customHeight="1">
      <c r="J228" s="297" t="s">
        <v>819</v>
      </c>
      <c r="K228" s="308" t="s">
        <v>1127</v>
      </c>
      <c r="M228" s="336">
        <f>IF(ISNUMBER(SEARCH(ZAKL_DATA!$B$29,N228)),MAX($M$2:M227)+1,0)</f>
        <v>226.0</v>
      </c>
      <c r="N228" s="356" t="s">
        <v>1899</v>
      </c>
      <c r="O228" s="358" t="s">
        <v>2715</v>
      </c>
      <c r="Q228" s="320"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7535</v>
      </c>
      <c r="V228">
        <v>514195.0</v>
      </c>
    </row>
    <row r="229" spans="10:22" ht="12.75" customHeight="1">
      <c r="J229" s="297" t="s">
        <v>820</v>
      </c>
      <c r="K229" s="308" t="s">
        <v>1128</v>
      </c>
      <c r="M229" s="336">
        <f>IF(ISNUMBER(SEARCH(ZAKL_DATA!$B$29,N229)),MAX($M$2:M228)+1,0)</f>
        <v>227.0</v>
      </c>
      <c r="N229" s="356" t="s">
        <v>1585</v>
      </c>
      <c r="O229" s="358" t="s">
        <v>2716</v>
      </c>
      <c r="Q229" s="320" t="str">
        <f>IFERROR(VLOOKUP(ROWS($Q$3:Q229),$M$3:$N$1699,2,0),"")</f>
        <v>Mořská akvakultura</v>
      </c>
      <c r="S229" t="str">
        <f>IF(ISNUMBER(SEARCH(ZAKL_DATA!$B$18,FU!$U229)),U229,"")</f>
        <v>Bohuňovice</v>
      </c>
      <c r="T229" t="str">
        <f t="array" ref="T229">IFERROR(INDEX($S$3:$S$6255,SMALL(IF(ISNUMBER(SEARCH("",$S$3:$S$6255)),ROW($S$1:$S$6253),""),ROW(S227))),"")</f>
        <v>Bohuňovice</v>
      </c>
      <c r="U229" t="s">
        <v>3647</v>
      </c>
      <c r="V229">
        <v>514276.0</v>
      </c>
    </row>
    <row r="230" spans="10:22" ht="12.75" customHeight="1">
      <c r="J230" s="297" t="s">
        <v>821</v>
      </c>
      <c r="K230" s="308" t="s">
        <v>1129</v>
      </c>
      <c r="M230" s="336">
        <f>IF(ISNUMBER(SEARCH(ZAKL_DATA!$B$29,N230)),MAX($M$2:M229)+1,0)</f>
        <v>228.0</v>
      </c>
      <c r="N230" s="356" t="s">
        <v>1903</v>
      </c>
      <c r="O230" s="358" t="s">
        <v>2717</v>
      </c>
      <c r="Q230" s="320" t="str">
        <f>IFERROR(VLOOKUP(ROWS($Q$3:Q230),$M$3:$N$1699,2,0),"")</f>
        <v>Výroba hudebních nástrojů</v>
      </c>
      <c r="S230" t="str">
        <f>IF(ISNUMBER(SEARCH(ZAKL_DATA!$B$18,FU!$U230)),U230,"")</f>
        <v>Bohuňovice</v>
      </c>
      <c r="T230" t="str">
        <f t="array" ref="T230">IFERROR(INDEX($S$3:$S$6255,SMALL(IF(ISNUMBER(SEARCH("",$S$3:$S$6255)),ROW($S$1:$S$6253),""),ROW(S228))),"")</f>
        <v>Bohuňovice</v>
      </c>
      <c r="U230" t="s">
        <v>3647</v>
      </c>
      <c r="V230">
        <v>514446.0</v>
      </c>
    </row>
    <row r="231" spans="10:22" ht="12.75" customHeight="1">
      <c r="J231" s="297" t="s">
        <v>822</v>
      </c>
      <c r="K231" s="308" t="s">
        <v>1130</v>
      </c>
      <c r="M231" s="336">
        <f>IF(ISNUMBER(SEARCH(ZAKL_DATA!$B$29,N231)),MAX($M$2:M230)+1,0)</f>
        <v>229.0</v>
      </c>
      <c r="N231" s="356" t="s">
        <v>1586</v>
      </c>
      <c r="O231" s="358" t="s">
        <v>2718</v>
      </c>
      <c r="Q231" s="320" t="str">
        <f>IFERROR(VLOOKUP(ROWS($Q$3:Q231),$M$3:$N$1699,2,0),"")</f>
        <v>Sladkovodní akvakultura</v>
      </c>
      <c r="S231" t="str">
        <f>IF(ISNUMBER(SEARCH(ZAKL_DATA!$B$18,FU!$U231)),U231,"")</f>
        <v>Bohuslavice</v>
      </c>
      <c r="T231" t="str">
        <f t="array" ref="T231">IFERROR(INDEX($S$3:$S$6255,SMALL(IF(ISNUMBER(SEARCH("",$S$3:$S$6255)),ROW($S$1:$S$6253),""),ROW(S229))),"")</f>
        <v>Bohuslavice</v>
      </c>
      <c r="U231" t="s">
        <v>3700</v>
      </c>
      <c r="V231">
        <v>514471.0</v>
      </c>
    </row>
    <row r="232" spans="10:22" ht="12.75" customHeight="1">
      <c r="J232" s="297" t="s">
        <v>823</v>
      </c>
      <c r="K232" s="308" t="s">
        <v>1131</v>
      </c>
      <c r="M232" s="336">
        <f>IF(ISNUMBER(SEARCH(ZAKL_DATA!$B$29,N232)),MAX($M$2:M231)+1,0)</f>
        <v>230.0</v>
      </c>
      <c r="N232" s="356" t="s">
        <v>1904</v>
      </c>
      <c r="O232" s="358" t="s">
        <v>2719</v>
      </c>
      <c r="Q232" s="320" t="str">
        <f>IFERROR(VLOOKUP(ROWS($Q$3:Q232),$M$3:$N$1699,2,0),"")</f>
        <v>Výroba sportovních potřeb</v>
      </c>
      <c r="S232" t="str">
        <f>IF(ISNUMBER(SEARCH(ZAKL_DATA!$B$18,FU!$U232)),U232,"")</f>
        <v>Bohuslavice</v>
      </c>
      <c r="T232" t="str">
        <f t="array" ref="T232">IFERROR(INDEX($S$3:$S$6255,SMALL(IF(ISNUMBER(SEARCH("",$S$3:$S$6255)),ROW($S$1:$S$6253),""),ROW(S230))),"")</f>
        <v>Bohuslavice</v>
      </c>
      <c r="U232" t="s">
        <v>3700</v>
      </c>
      <c r="V232">
        <v>514497.0</v>
      </c>
    </row>
    <row r="233" spans="10:22" ht="12.75" customHeight="1">
      <c r="J233" s="297" t="s">
        <v>824</v>
      </c>
      <c r="K233" s="308" t="s">
        <v>1132</v>
      </c>
      <c r="M233" s="336">
        <f>IF(ISNUMBER(SEARCH(ZAKL_DATA!$B$29,N233)),MAX($M$2:M232)+1,0)</f>
        <v>231.0</v>
      </c>
      <c r="N233" s="356" t="s">
        <v>1905</v>
      </c>
      <c r="O233" s="358" t="s">
        <v>2720</v>
      </c>
      <c r="Q233" s="320" t="str">
        <f>IFERROR(VLOOKUP(ROWS($Q$3:Q233),$M$3:$N$1699,2,0),"")</f>
        <v>Výroba her a hraček</v>
      </c>
      <c r="S233" t="str">
        <f>IF(ISNUMBER(SEARCH(ZAKL_DATA!$B$18,FU!$U233)),U233,"")</f>
        <v>Bohuslavice</v>
      </c>
      <c r="T233" t="str">
        <f t="array" ref="T233">IFERROR(INDEX($S$3:$S$6255,SMALL(IF(ISNUMBER(SEARCH("",$S$3:$S$6255)),ROW($S$1:$S$6253),""),ROW(S231))),"")</f>
        <v>Bohuslavice</v>
      </c>
      <c r="U233" t="s">
        <v>3700</v>
      </c>
      <c r="V233">
        <v>514527.0</v>
      </c>
    </row>
    <row r="234" spans="10:22" ht="12.75" customHeight="1">
      <c r="J234" s="297" t="s">
        <v>825</v>
      </c>
      <c r="K234" s="308" t="s">
        <v>1133</v>
      </c>
      <c r="M234" s="336">
        <f>IF(ISNUMBER(SEARCH(ZAKL_DATA!$B$29,N234)),MAX($M$2:M233)+1,0)</f>
        <v>232.0</v>
      </c>
      <c r="N234" s="356" t="s">
        <v>1906</v>
      </c>
      <c r="O234" s="358" t="s">
        <v>2721</v>
      </c>
      <c r="Q234" s="320"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3700</v>
      </c>
      <c r="V234">
        <v>514705.0</v>
      </c>
    </row>
    <row r="235" spans="10:22" ht="12.75" customHeight="1">
      <c r="J235" s="297" t="s">
        <v>826</v>
      </c>
      <c r="K235" s="308" t="s">
        <v>1134</v>
      </c>
      <c r="M235" s="336">
        <f>IF(ISNUMBER(SEARCH(ZAKL_DATA!$B$29,N235)),MAX($M$2:M234)+1,0)</f>
        <v>233.0</v>
      </c>
      <c r="N235" s="356" t="s">
        <v>1907</v>
      </c>
      <c r="O235" s="358" t="s">
        <v>2722</v>
      </c>
      <c r="Q235" s="320" t="str">
        <f>IFERROR(VLOOKUP(ROWS($Q$3:Q235),$M$3:$N$1699,2,0),"")</f>
        <v>Zpracovatelský průmysl j. n.</v>
      </c>
      <c r="S235" t="str">
        <f>IF(ISNUMBER(SEARCH(ZAKL_DATA!$B$18,FU!$U235)),U235,"")</f>
        <v>Bohuslavice</v>
      </c>
      <c r="T235" t="str">
        <f t="array" ref="T235">IFERROR(INDEX($S$3:$S$6255,SMALL(IF(ISNUMBER(SEARCH("",$S$3:$S$6255)),ROW($S$1:$S$6253),""),ROW(S233))),"")</f>
        <v>Bohuslavice</v>
      </c>
      <c r="U235" t="s">
        <v>3700</v>
      </c>
      <c r="V235">
        <v>514772.0</v>
      </c>
    </row>
    <row r="236" spans="10:22" ht="12.75" customHeight="1">
      <c r="J236" s="297" t="s">
        <v>827</v>
      </c>
      <c r="K236" s="308" t="s">
        <v>1135</v>
      </c>
      <c r="M236" s="336">
        <f>IF(ISNUMBER(SEARCH(ZAKL_DATA!$B$29,N236)),MAX($M$2:M235)+1,0)</f>
        <v>234.0</v>
      </c>
      <c r="N236" s="356" t="s">
        <v>1911</v>
      </c>
      <c r="O236" s="358" t="s">
        <v>2723</v>
      </c>
      <c r="Q236" s="320"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6042</v>
      </c>
      <c r="V236">
        <v>514802.0</v>
      </c>
    </row>
    <row r="237" spans="10:22" ht="12.75" customHeight="1">
      <c r="J237" s="298" t="s">
        <v>828</v>
      </c>
      <c r="K237" s="308" t="s">
        <v>1136</v>
      </c>
      <c r="M237" s="336">
        <f>IF(ISNUMBER(SEARCH(ZAKL_DATA!$B$29,N237)),MAX($M$2:M236)+1,0)</f>
        <v>235.0</v>
      </c>
      <c r="N237" s="356" t="s">
        <v>1920</v>
      </c>
      <c r="O237" s="358" t="s">
        <v>2724</v>
      </c>
      <c r="Q237" s="320"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8010</v>
      </c>
      <c r="V237">
        <v>515191.0</v>
      </c>
    </row>
    <row r="238" spans="10:22" ht="12.75" customHeight="1">
      <c r="J238" s="297" t="s">
        <v>829</v>
      </c>
      <c r="K238" s="308" t="s">
        <v>1137</v>
      </c>
      <c r="M238" s="336">
        <f>IF(ISNUMBER(SEARCH(ZAKL_DATA!$B$29,N238)),MAX($M$2:M237)+1,0)</f>
        <v>236.0</v>
      </c>
      <c r="N238" s="356" t="s">
        <v>1922</v>
      </c>
      <c r="O238" s="358" t="s">
        <v>2725</v>
      </c>
      <c r="Q238" s="320" t="str">
        <f>IFERROR(VLOOKUP(ROWS($Q$3:Q238),$M$3:$N$1699,2,0),"")</f>
        <v>Výroba, přenos a rozvod elektřiny</v>
      </c>
      <c r="S238" t="str">
        <f>IF(ISNUMBER(SEARCH(ZAKL_DATA!$B$18,FU!$U238)),U238,"")</f>
        <v>Bohuslávky</v>
      </c>
      <c r="T238" t="str">
        <f t="array" ref="T238">IFERROR(INDEX($S$3:$S$6255,SMALL(IF(ISNUMBER(SEARCH("",$S$3:$S$6255)),ROW($S$1:$S$6253),""),ROW(S236))),"")</f>
        <v>Bohuslávky</v>
      </c>
      <c r="U238" t="s">
        <v>6901</v>
      </c>
      <c r="V238">
        <v>515329.0</v>
      </c>
    </row>
    <row r="239" spans="10:22" ht="12.75" customHeight="1">
      <c r="J239" s="297" t="s">
        <v>830</v>
      </c>
      <c r="K239" s="308" t="s">
        <v>1138</v>
      </c>
      <c r="M239" s="336">
        <f>IF(ISNUMBER(SEARCH(ZAKL_DATA!$B$29,N239)),MAX($M$2:M238)+1,0)</f>
        <v>237.0</v>
      </c>
      <c r="N239" s="356" t="s">
        <v>1927</v>
      </c>
      <c r="O239" s="358" t="s">
        <v>2726</v>
      </c>
      <c r="Q239" s="320"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5605</v>
      </c>
      <c r="V239">
        <v>515418.0</v>
      </c>
    </row>
    <row r="240" spans="10:22" ht="12.75" customHeight="1">
      <c r="J240" s="297" t="s">
        <v>831</v>
      </c>
      <c r="K240" s="308" t="s">
        <v>1139</v>
      </c>
      <c r="M240" s="336">
        <f>IF(ISNUMBER(SEARCH(ZAKL_DATA!$B$29,N240)),MAX($M$2:M239)+1,0)</f>
        <v>238.0</v>
      </c>
      <c r="N240" s="356" t="s">
        <v>1931</v>
      </c>
      <c r="O240" s="358" t="s">
        <v>2727</v>
      </c>
      <c r="Q240" s="320"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8812</v>
      </c>
      <c r="V240">
        <v>515477.0</v>
      </c>
    </row>
    <row r="241" spans="10:22" ht="12.75" customHeight="1">
      <c r="J241" s="297" t="s">
        <v>832</v>
      </c>
      <c r="K241" s="308" t="s">
        <v>1140</v>
      </c>
      <c r="M241" s="336">
        <f>IF(ISNUMBER(SEARCH(ZAKL_DATA!$B$29,N241)),MAX($M$2:M240)+1,0)</f>
        <v>239.0</v>
      </c>
      <c r="N241" s="356" t="s">
        <v>1941</v>
      </c>
      <c r="O241" s="358" t="s">
        <v>2728</v>
      </c>
      <c r="Q241" s="320"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6559</v>
      </c>
      <c r="V241">
        <v>515787.0</v>
      </c>
    </row>
    <row r="242" spans="10:22" ht="12.75" customHeight="1">
      <c r="J242" s="297" t="s">
        <v>833</v>
      </c>
      <c r="K242" s="308" t="s">
        <v>1141</v>
      </c>
      <c r="M242" s="336">
        <f>IF(ISNUMBER(SEARCH(ZAKL_DATA!$B$29,N242)),MAX($M$2:M241)+1,0)</f>
        <v>240.0</v>
      </c>
      <c r="N242" s="356" t="s">
        <v>1944</v>
      </c>
      <c r="O242" s="358" t="s">
        <v>2729</v>
      </c>
      <c r="Q242" s="320" t="str">
        <f>IFERROR(VLOOKUP(ROWS($Q$3:Q242),$M$3:$N$1699,2,0),"")</f>
        <v>Odstraňování odpadů</v>
      </c>
      <c r="S242" t="str">
        <f>IF(ISNUMBER(SEARCH(ZAKL_DATA!$B$18,FU!$U242)),U242,"")</f>
        <v>Bohutice</v>
      </c>
      <c r="T242" t="str">
        <f t="array" ref="T242">IFERROR(INDEX($S$3:$S$6255,SMALL(IF(ISNUMBER(SEARCH("",$S$3:$S$6255)),ROW($S$1:$S$6253),""),ROW(S240))),"")</f>
        <v>Bohutice</v>
      </c>
      <c r="U242" t="s">
        <v>8580</v>
      </c>
      <c r="V242">
        <v>515825.0</v>
      </c>
    </row>
    <row r="243" spans="10:22" ht="12.75" customHeight="1">
      <c r="J243" s="297" t="s">
        <v>834</v>
      </c>
      <c r="K243" s="308" t="s">
        <v>1142</v>
      </c>
      <c r="M243" s="336">
        <f>IF(ISNUMBER(SEARCH(ZAKL_DATA!$B$29,N243)),MAX($M$2:M242)+1,0)</f>
        <v>241.0</v>
      </c>
      <c r="N243" s="356" t="s">
        <v>1947</v>
      </c>
      <c r="O243" s="358" t="s">
        <v>2730</v>
      </c>
      <c r="Q243" s="320" t="str">
        <f>IFERROR(VLOOKUP(ROWS($Q$3:Q243),$M$3:$N$1699,2,0),"")</f>
        <v>Úprava odpadů k dalšímu využití</v>
      </c>
      <c r="S243" t="str">
        <f>IF(ISNUMBER(SEARCH(ZAKL_DATA!$B$18,FU!$U243)),U243,"")</f>
        <v>Bohutín</v>
      </c>
      <c r="T243" t="str">
        <f t="array" ref="T243">IFERROR(INDEX($S$3:$S$6255,SMALL(IF(ISNUMBER(SEARCH("",$S$3:$S$6255)),ROW($S$1:$S$6253),""),ROW(S241))),"")</f>
        <v>Bohutín</v>
      </c>
      <c r="U243" t="s">
        <v>3919</v>
      </c>
      <c r="V243">
        <v>516201.0</v>
      </c>
    </row>
    <row r="244" spans="10:22" ht="12.75" customHeight="1">
      <c r="J244" s="297" t="s">
        <v>835</v>
      </c>
      <c r="K244" s="308" t="s">
        <v>1143</v>
      </c>
      <c r="M244" s="336">
        <f>IF(ISNUMBER(SEARCH(ZAKL_DATA!$B$29,N244)),MAX($M$2:M243)+1,0)</f>
        <v>242.0</v>
      </c>
      <c r="N244" s="356" t="s">
        <v>1951</v>
      </c>
      <c r="O244" s="358" t="s">
        <v>2731</v>
      </c>
      <c r="Q244" s="320" t="str">
        <f>IFERROR(VLOOKUP(ROWS($Q$3:Q244),$M$3:$N$1699,2,0),"")</f>
        <v>Developerská činnost</v>
      </c>
      <c r="S244" t="str">
        <f>IF(ISNUMBER(SEARCH(ZAKL_DATA!$B$18,FU!$U244)),U244,"")</f>
        <v>Bohutín</v>
      </c>
      <c r="T244" t="str">
        <f t="array" ref="T244">IFERROR(INDEX($S$3:$S$6255,SMALL(IF(ISNUMBER(SEARCH("",$S$3:$S$6255)),ROW($S$1:$S$6253),""),ROW(S242))),"")</f>
        <v>Bohutín</v>
      </c>
      <c r="U244" t="s">
        <v>3919</v>
      </c>
      <c r="V244">
        <v>516350.0</v>
      </c>
    </row>
    <row r="245" spans="10:22" ht="12.75" customHeight="1">
      <c r="J245" s="297" t="s">
        <v>836</v>
      </c>
      <c r="K245" s="308" t="s">
        <v>1144</v>
      </c>
      <c r="M245" s="336">
        <f>IF(ISNUMBER(SEARCH(ZAKL_DATA!$B$29,N245)),MAX($M$2:M244)+1,0)</f>
        <v>243.0</v>
      </c>
      <c r="N245" s="356" t="s">
        <v>1952</v>
      </c>
      <c r="O245" s="358" t="s">
        <v>2732</v>
      </c>
      <c r="Q245" s="320" t="str">
        <f>IFERROR(VLOOKUP(ROWS($Q$3:Q245),$M$3:$N$1699,2,0),"")</f>
        <v>Výstavba bytových a nebytových budov</v>
      </c>
      <c r="S245" t="str">
        <f>IF(ISNUMBER(SEARCH(ZAKL_DATA!$B$18,FU!$U245)),U245,"")</f>
        <v>Bohy</v>
      </c>
      <c r="T245" t="str">
        <f t="array" ref="T245">IFERROR(INDEX($S$3:$S$6255,SMALL(IF(ISNUMBER(SEARCH("",$S$3:$S$6255)),ROW($S$1:$S$6253),""),ROW(S243))),"")</f>
        <v>Bohy</v>
      </c>
      <c r="U245" t="s">
        <v>6714</v>
      </c>
      <c r="V245">
        <v>516619.0</v>
      </c>
    </row>
    <row r="246" spans="10:22" ht="12.75" customHeight="1">
      <c r="J246" s="297" t="s">
        <v>837</v>
      </c>
      <c r="K246" s="308" t="s">
        <v>1145</v>
      </c>
      <c r="M246" s="336">
        <f>IF(ISNUMBER(SEARCH(ZAKL_DATA!$B$29,N246)),MAX($M$2:M245)+1,0)</f>
        <v>244.0</v>
      </c>
      <c r="N246" s="356" t="s">
        <v>1956</v>
      </c>
      <c r="O246" s="358" t="s">
        <v>2733</v>
      </c>
      <c r="Q246" s="320" t="str">
        <f>IFERROR(VLOOKUP(ROWS($Q$3:Q246),$M$3:$N$1699,2,0),"")</f>
        <v>Výstavba silnic a železnic</v>
      </c>
      <c r="S246" t="str">
        <f>IF(ISNUMBER(SEARCH(ZAKL_DATA!$B$18,FU!$U246)),U246,"")</f>
        <v>Bochoř</v>
      </c>
      <c r="T246" t="str">
        <f t="array" ref="T246">IFERROR(INDEX($S$3:$S$6255,SMALL(IF(ISNUMBER(SEARCH("",$S$3:$S$6255)),ROW($S$1:$S$6253),""),ROW(S244))),"")</f>
        <v>Bochoř</v>
      </c>
      <c r="U246" t="s">
        <v>3798</v>
      </c>
      <c r="V246">
        <v>516635.0</v>
      </c>
    </row>
    <row r="247" spans="10:22" ht="12.75" customHeight="1">
      <c r="J247" s="297" t="s">
        <v>838</v>
      </c>
      <c r="K247" s="308" t="s">
        <v>1146</v>
      </c>
      <c r="M247" s="336">
        <f>IF(ISNUMBER(SEARCH(ZAKL_DATA!$B$29,N247)),MAX($M$2:M246)+1,0)</f>
        <v>245.0</v>
      </c>
      <c r="N247" s="356" t="s">
        <v>1960</v>
      </c>
      <c r="O247" s="358" t="s">
        <v>2734</v>
      </c>
      <c r="Q247" s="320" t="str">
        <f>IFERROR(VLOOKUP(ROWS($Q$3:Q247),$M$3:$N$1699,2,0),"")</f>
        <v>Výstavba inženýrských sítí</v>
      </c>
      <c r="S247" t="str">
        <f>IF(ISNUMBER(SEARCH(ZAKL_DATA!$B$18,FU!$U247)),U247,"")</f>
        <v>Bochov</v>
      </c>
      <c r="T247" t="str">
        <f t="array" ref="T247">IFERROR(INDEX($S$3:$S$6255,SMALL(IF(ISNUMBER(SEARCH("",$S$3:$S$6255)),ROW($S$1:$S$6253),""),ROW(S245))),"")</f>
        <v>Bochov</v>
      </c>
      <c r="U247" t="s">
        <v>5958</v>
      </c>
      <c r="V247">
        <v>516686.0</v>
      </c>
    </row>
    <row r="248" spans="10:22" ht="12.75" customHeight="1">
      <c r="J248" s="297" t="s">
        <v>839</v>
      </c>
      <c r="K248" s="308" t="s">
        <v>1147</v>
      </c>
      <c r="M248" s="336">
        <f>IF(ISNUMBER(SEARCH(ZAKL_DATA!$B$29,N248)),MAX($M$2:M247)+1,0)</f>
        <v>246.0</v>
      </c>
      <c r="N248" s="356" t="s">
        <v>1965</v>
      </c>
      <c r="O248" s="358" t="s">
        <v>2735</v>
      </c>
      <c r="Q248" s="320" t="str">
        <f>IFERROR(VLOOKUP(ROWS($Q$3:Q248),$M$3:$N$1699,2,0),"")</f>
        <v>Výstavba ostatních staveb</v>
      </c>
      <c r="S248" t="str">
        <f>IF(ISNUMBER(SEARCH(ZAKL_DATA!$B$18,FU!$U248)),U248,"")</f>
        <v>Bochovice</v>
      </c>
      <c r="T248" t="str">
        <f t="array" ref="T248">IFERROR(INDEX($S$3:$S$6255,SMALL(IF(ISNUMBER(SEARCH("",$S$3:$S$6255)),ROW($S$1:$S$6253),""),ROW(S246))),"")</f>
        <v>Bochovice</v>
      </c>
      <c r="U248" t="s">
        <v>8370</v>
      </c>
      <c r="V248">
        <v>516694.0</v>
      </c>
    </row>
    <row r="249" spans="10:22" ht="12.75" customHeight="1">
      <c r="J249" s="297" t="s">
        <v>840</v>
      </c>
      <c r="K249" s="308" t="s">
        <v>1148</v>
      </c>
      <c r="M249" s="336">
        <f>IF(ISNUMBER(SEARCH(ZAKL_DATA!$B$29,N249)),MAX($M$2:M248)+1,0)</f>
        <v>247.0</v>
      </c>
      <c r="N249" s="356" t="s">
        <v>1969</v>
      </c>
      <c r="O249" s="358" t="s">
        <v>2736</v>
      </c>
      <c r="Q249" s="320" t="str">
        <f>IFERROR(VLOOKUP(ROWS($Q$3:Q249),$M$3:$N$1699,2,0),"")</f>
        <v>Demolice a příprava staveniště</v>
      </c>
      <c r="S249" t="str">
        <f>IF(ISNUMBER(SEARCH(ZAKL_DATA!$B$18,FU!$U249)),U249,"")</f>
        <v>Bojanov</v>
      </c>
      <c r="T249" t="str">
        <f t="array" ref="T249">IFERROR(INDEX($S$3:$S$6255,SMALL(IF(ISNUMBER(SEARCH("",$S$3:$S$6255)),ROW($S$1:$S$6253),""),ROW(S247))),"")</f>
        <v>Bojanov</v>
      </c>
      <c r="U249" t="s">
        <v>7062</v>
      </c>
      <c r="V249">
        <v>516864.0</v>
      </c>
    </row>
    <row r="250" spans="10:22" ht="12.75" customHeight="1">
      <c r="J250" s="297" t="s">
        <v>841</v>
      </c>
      <c r="K250" s="308" t="s">
        <v>1149</v>
      </c>
      <c r="M250" s="336">
        <f>IF(ISNUMBER(SEARCH(ZAKL_DATA!$B$29,N250)),MAX($M$2:M249)+1,0)</f>
        <v>248.0</v>
      </c>
      <c r="N250" s="356" t="s">
        <v>1973</v>
      </c>
      <c r="O250" s="358" t="s">
        <v>2737</v>
      </c>
      <c r="Q250" s="320"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4800</v>
      </c>
      <c r="V250">
        <v>516899.0</v>
      </c>
    </row>
    <row r="251" spans="10:22" ht="12.75" customHeight="1">
      <c r="J251" s="297" t="s">
        <v>842</v>
      </c>
      <c r="K251" s="308" t="s">
        <v>1150</v>
      </c>
      <c r="M251" s="336">
        <f>IF(ISNUMBER(SEARCH(ZAKL_DATA!$B$29,N251)),MAX($M$2:M250)+1,0)</f>
        <v>249.0</v>
      </c>
      <c r="N251" s="356" t="s">
        <v>1977</v>
      </c>
      <c r="O251" s="358" t="s">
        <v>2738</v>
      </c>
      <c r="Q251" s="320" t="str">
        <f>IFERROR(VLOOKUP(ROWS($Q$3:Q251),$M$3:$N$1699,2,0),"")</f>
        <v>Kompletační a dokončovací práce</v>
      </c>
      <c r="S251" t="str">
        <f>IF(ISNUMBER(SEARCH(ZAKL_DATA!$B$18,FU!$U251)),U251,"")</f>
        <v>Bojanovice</v>
      </c>
      <c r="T251" t="str">
        <f t="array" ref="T251">IFERROR(INDEX($S$3:$S$6255,SMALL(IF(ISNUMBER(SEARCH("",$S$3:$S$6255)),ROW($S$1:$S$6253),""),ROW(S249))),"")</f>
        <v>Bojanovice</v>
      </c>
      <c r="U251" t="s">
        <v>4800</v>
      </c>
      <c r="V251">
        <v>516911.0</v>
      </c>
    </row>
    <row r="252" spans="10:22" ht="12.75" customHeight="1">
      <c r="J252" s="297" t="s">
        <v>843</v>
      </c>
      <c r="K252" s="308" t="s">
        <v>1151</v>
      </c>
      <c r="M252" s="336">
        <f>IF(ISNUMBER(SEARCH(ZAKL_DATA!$B$29,N252)),MAX($M$2:M251)+1,0)</f>
        <v>250.0</v>
      </c>
      <c r="N252" s="356" t="s">
        <v>1985</v>
      </c>
      <c r="O252" s="358" t="s">
        <v>2739</v>
      </c>
      <c r="Q252" s="320"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6841</v>
      </c>
      <c r="V252">
        <v>517101.0</v>
      </c>
    </row>
    <row r="253" spans="10:22" ht="12.75" customHeight="1" thickBot="1">
      <c r="J253" s="301" t="s">
        <v>844</v>
      </c>
      <c r="K253" s="308" t="s">
        <v>1152</v>
      </c>
      <c r="M253" s="336">
        <f>IF(ISNUMBER(SEARCH(ZAKL_DATA!$B$29,N253)),MAX($M$2:M252)+1,0)</f>
        <v>251.0</v>
      </c>
      <c r="N253" s="356" t="s">
        <v>1991</v>
      </c>
      <c r="O253" s="358" t="s">
        <v>2740</v>
      </c>
      <c r="Q253" s="320"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8463</v>
      </c>
      <c r="V253">
        <v>517151.0</v>
      </c>
    </row>
    <row r="254" spans="13:22" ht="12.75" customHeight="1">
      <c r="M254" s="336">
        <f>IF(ISNUMBER(SEARCH(ZAKL_DATA!$B$29,N254)),MAX($M$2:M253)+1,0)</f>
        <v>252.0</v>
      </c>
      <c r="N254" s="356" t="s">
        <v>1994</v>
      </c>
      <c r="O254" s="358" t="s">
        <v>2741</v>
      </c>
      <c r="Q254" s="320"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3701</v>
      </c>
      <c r="V254">
        <v>517208.0</v>
      </c>
    </row>
    <row r="255" spans="13:22" ht="12.75" customHeight="1">
      <c r="M255" s="336">
        <f>IF(ISNUMBER(SEARCH(ZAKL_DATA!$B$29,N255)),MAX($M$2:M254)+1,0)</f>
        <v>253.0</v>
      </c>
      <c r="N255" s="356" t="s">
        <v>1995</v>
      </c>
      <c r="O255" s="358" t="s">
        <v>2742</v>
      </c>
      <c r="Q255" s="320"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6426</v>
      </c>
      <c r="V255">
        <v>517224.0</v>
      </c>
    </row>
    <row r="256" spans="13:22" ht="12.75" customHeight="1">
      <c r="M256" s="336">
        <f>IF(ISNUMBER(SEARCH(ZAKL_DATA!$B$29,N256)),MAX($M$2:M255)+1,0)</f>
        <v>254.0</v>
      </c>
      <c r="N256" s="356" t="s">
        <v>1996</v>
      </c>
      <c r="O256" s="358" t="s">
        <v>2743</v>
      </c>
      <c r="Q256" s="320"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7432</v>
      </c>
      <c r="V256">
        <v>517275.0</v>
      </c>
    </row>
    <row r="257" spans="13:22" ht="12.75" customHeight="1">
      <c r="M257" s="336">
        <f>IF(ISNUMBER(SEARCH(ZAKL_DATA!$B$29,N257)),MAX($M$2:M256)+1,0)</f>
        <v>255.0</v>
      </c>
      <c r="N257" s="356" t="s">
        <v>1998</v>
      </c>
      <c r="O257" s="358" t="s">
        <v>2744</v>
      </c>
      <c r="Q257" s="320"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7957</v>
      </c>
      <c r="V257">
        <v>517321.0</v>
      </c>
    </row>
    <row r="258" spans="13:22" ht="12.75" customHeight="1">
      <c r="M258" s="336">
        <f>IF(ISNUMBER(SEARCH(ZAKL_DATA!$B$29,N258)),MAX($M$2:M257)+1,0)</f>
        <v>256.0</v>
      </c>
      <c r="N258" s="356" t="s">
        <v>1999</v>
      </c>
      <c r="O258" s="358" t="s">
        <v>2745</v>
      </c>
      <c r="Q258" s="320"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5999</v>
      </c>
      <c r="V258">
        <v>517437.0</v>
      </c>
    </row>
    <row r="259" spans="13:22" ht="12.75" customHeight="1">
      <c r="M259" s="336">
        <f>IF(ISNUMBER(SEARCH(ZAKL_DATA!$B$29,N259)),MAX($M$2:M258)+1,0)</f>
        <v>257.0</v>
      </c>
      <c r="N259" s="356" t="s">
        <v>2004</v>
      </c>
      <c r="O259" s="358" t="s">
        <v>2746</v>
      </c>
      <c r="Q259" s="320"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5223</v>
      </c>
      <c r="V259">
        <v>517445.0</v>
      </c>
    </row>
    <row r="260" spans="13:22" ht="12.75" customHeight="1">
      <c r="M260" s="336">
        <f>IF(ISNUMBER(SEARCH(ZAKL_DATA!$B$29,N260)),MAX($M$2:M259)+1,0)</f>
        <v>258.0</v>
      </c>
      <c r="N260" s="356" t="s">
        <v>2012</v>
      </c>
      <c r="O260" s="358" t="s">
        <v>2747</v>
      </c>
      <c r="Q260" s="320"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4913</v>
      </c>
      <c r="V260">
        <v>517534.0</v>
      </c>
    </row>
    <row r="261" spans="13:22" ht="12.75" customHeight="1">
      <c r="M261" s="336">
        <f>IF(ISNUMBER(SEARCH(ZAKL_DATA!$B$29,N261)),MAX($M$2:M260)+1,0)</f>
        <v>259.0</v>
      </c>
      <c r="N261" s="356" t="s">
        <v>2025</v>
      </c>
      <c r="O261" s="358" t="s">
        <v>2748</v>
      </c>
      <c r="Q261" s="320"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7258</v>
      </c>
      <c r="V261">
        <v>517569.0</v>
      </c>
    </row>
    <row r="262" spans="13:22" ht="12.75" customHeight="1">
      <c r="M262" s="336">
        <f>IF(ISNUMBER(SEARCH(ZAKL_DATA!$B$29,N262)),MAX($M$2:M261)+1,0)</f>
        <v>260.0</v>
      </c>
      <c r="N262" s="356" t="s">
        <v>2028</v>
      </c>
      <c r="O262" s="358" t="s">
        <v>2749</v>
      </c>
      <c r="Q262" s="320"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6235</v>
      </c>
      <c r="V262">
        <v>517585.0</v>
      </c>
    </row>
    <row r="263" spans="13:22" ht="12.75" customHeight="1">
      <c r="M263" s="336">
        <f>IF(ISNUMBER(SEARCH(ZAKL_DATA!$B$29,N263)),MAX($M$2:M262)+1,0)</f>
        <v>261.0</v>
      </c>
      <c r="N263" s="356" t="s">
        <v>2035</v>
      </c>
      <c r="O263" s="358" t="s">
        <v>2750</v>
      </c>
      <c r="Q263" s="320"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5393</v>
      </c>
      <c r="V263">
        <v>517607.0</v>
      </c>
    </row>
    <row r="264" spans="13:22" ht="12.75" customHeight="1">
      <c r="M264" s="336">
        <f>IF(ISNUMBER(SEARCH(ZAKL_DATA!$B$29,N264)),MAX($M$2:M263)+1,0)</f>
        <v>262.0</v>
      </c>
      <c r="N264" s="356" t="s">
        <v>2047</v>
      </c>
      <c r="O264" s="358" t="s">
        <v>2751</v>
      </c>
      <c r="Q264" s="320" t="str">
        <f>IFERROR(VLOOKUP(ROWS($Q$3:Q264),$M$3:$N$1699,2,0),"")</f>
        <v>Nespecializovaný velkoobchod</v>
      </c>
      <c r="S264" t="str">
        <f>IF(ISNUMBER(SEARCH(ZAKL_DATA!$B$18,FU!$U264)),U264,"")</f>
        <v>Borač</v>
      </c>
      <c r="T264" t="str">
        <f t="array" ref="T264">IFERROR(INDEX($S$3:$S$6255,SMALL(IF(ISNUMBER(SEARCH("",$S$3:$S$6255)),ROW($S$1:$S$6253),""),ROW(S262))),"")</f>
        <v>Borač</v>
      </c>
      <c r="U264" t="s">
        <v>8685</v>
      </c>
      <c r="V264">
        <v>517615.0</v>
      </c>
    </row>
    <row r="265" spans="13:22" ht="12.75" customHeight="1">
      <c r="M265" s="336">
        <f>IF(ISNUMBER(SEARCH(ZAKL_DATA!$B$29,N265)),MAX($M$2:M264)+1,0)</f>
        <v>263.0</v>
      </c>
      <c r="N265" s="356" t="s">
        <v>2049</v>
      </c>
      <c r="O265" s="358" t="s">
        <v>2752</v>
      </c>
      <c r="Q265" s="320"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6839</v>
      </c>
      <c r="V265">
        <v>517666.0</v>
      </c>
    </row>
    <row r="266" spans="13:22" ht="12.75" customHeight="1">
      <c r="M266" s="336">
        <f>IF(ISNUMBER(SEARCH(ZAKL_DATA!$B$29,N266)),MAX($M$2:M265)+1,0)</f>
        <v>264.0</v>
      </c>
      <c r="N266" s="356" t="s">
        <v>2753</v>
      </c>
      <c r="O266" s="358" t="s">
        <v>2754</v>
      </c>
      <c r="Q266" s="320"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4496</v>
      </c>
      <c r="V266">
        <v>517747.0</v>
      </c>
    </row>
    <row r="267" spans="13:22" ht="12.75" customHeight="1">
      <c r="M267" s="336">
        <f>IF(ISNUMBER(SEARCH(ZAKL_DATA!$B$29,N267)),MAX($M$2:M266)+1,0)</f>
        <v>265.0</v>
      </c>
      <c r="N267" s="356" t="s">
        <v>2058</v>
      </c>
      <c r="O267" s="358" t="s">
        <v>2755</v>
      </c>
      <c r="Q267" s="320"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4420</v>
      </c>
      <c r="V267">
        <v>517836.0</v>
      </c>
    </row>
    <row r="268" spans="13:22" ht="12.75" customHeight="1">
      <c r="M268" s="336">
        <f>IF(ISNUMBER(SEARCH(ZAKL_DATA!$B$29,N268)),MAX($M$2:M267)+1,0)</f>
        <v>266.0</v>
      </c>
      <c r="N268" s="356" t="s">
        <v>2756</v>
      </c>
      <c r="O268" s="358" t="s">
        <v>2757</v>
      </c>
      <c r="Q268" s="320"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4420</v>
      </c>
      <c r="V268">
        <v>517844.0</v>
      </c>
    </row>
    <row r="269" spans="13:22" ht="12.75" customHeight="1">
      <c r="M269" s="336">
        <f>IF(ISNUMBER(SEARCH(ZAKL_DATA!$B$29,N269)),MAX($M$2:M268)+1,0)</f>
        <v>267.0</v>
      </c>
      <c r="N269" s="356" t="s">
        <v>2758</v>
      </c>
      <c r="O269" s="358" t="s">
        <v>2759</v>
      </c>
      <c r="Q269" s="320"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4420</v>
      </c>
      <c r="V269">
        <v>517887.0</v>
      </c>
    </row>
    <row r="270" spans="13:22" ht="12.75" customHeight="1">
      <c r="M270" s="336">
        <f>IF(ISNUMBER(SEARCH(ZAKL_DATA!$B$29,N270)),MAX($M$2:M269)+1,0)</f>
        <v>268.0</v>
      </c>
      <c r="N270" s="356" t="s">
        <v>2760</v>
      </c>
      <c r="O270" s="358" t="s">
        <v>2761</v>
      </c>
      <c r="Q270" s="320"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4420</v>
      </c>
      <c r="V270">
        <v>517909.0</v>
      </c>
    </row>
    <row r="271" spans="13:22" ht="12.75" customHeight="1">
      <c r="M271" s="336">
        <f>IF(ISNUMBER(SEARCH(ZAKL_DATA!$B$29,N271)),MAX($M$2:M270)+1,0)</f>
        <v>269.0</v>
      </c>
      <c r="N271" s="356" t="s">
        <v>2071</v>
      </c>
      <c r="O271" s="358" t="s">
        <v>2762</v>
      </c>
      <c r="Q271" s="320"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4420</v>
      </c>
      <c r="V271">
        <v>518026.0</v>
      </c>
    </row>
    <row r="272" spans="13:22" ht="12.75" customHeight="1">
      <c r="M272" s="336">
        <f>IF(ISNUMBER(SEARCH(ZAKL_DATA!$B$29,N272)),MAX($M$2:M271)+1,0)</f>
        <v>270.0</v>
      </c>
      <c r="N272" s="356" t="s">
        <v>2085</v>
      </c>
      <c r="O272" s="358" t="s">
        <v>2763</v>
      </c>
      <c r="Q272" s="320" t="str">
        <f>IFERROR(VLOOKUP(ROWS($Q$3:Q272),$M$3:$N$1699,2,0),"")</f>
        <v>Maloobchod ve stáncích a na trzích</v>
      </c>
      <c r="S272" t="str">
        <f>IF(ISNUMBER(SEARCH(ZAKL_DATA!$B$18,FU!$U272)),U272,"")</f>
        <v>Borkovany</v>
      </c>
      <c r="T272" t="str">
        <f t="array" ref="T272">IFERROR(INDEX($S$3:$S$6255,SMALL(IF(ISNUMBER(SEARCH("",$S$3:$S$6255)),ROW($S$1:$S$6253),""),ROW(S270))),"")</f>
        <v>Borkovany</v>
      </c>
      <c r="U272" t="s">
        <v>7958</v>
      </c>
      <c r="V272">
        <v>519031.0</v>
      </c>
    </row>
    <row r="273" spans="13:22" ht="12.75" customHeight="1">
      <c r="M273" s="336">
        <f>IF(ISNUMBER(SEARCH(ZAKL_DATA!$B$29,N273)),MAX($M$2:M272)+1,0)</f>
        <v>271.0</v>
      </c>
      <c r="N273" s="356" t="s">
        <v>2088</v>
      </c>
      <c r="O273" s="358" t="s">
        <v>2764</v>
      </c>
      <c r="Q273" s="320" t="str">
        <f>IFERROR(VLOOKUP(ROWS($Q$3:Q273),$M$3:$N$1699,2,0),"")</f>
        <v>Maloobchod mimo prodejny, stánky a trhy</v>
      </c>
      <c r="S273" t="str">
        <f>IF(ISNUMBER(SEARCH(ZAKL_DATA!$B$18,FU!$U273)),U273,"")</f>
        <v>Borkovice</v>
      </c>
      <c r="T273" t="str">
        <f t="array" ref="T273">IFERROR(INDEX($S$3:$S$6255,SMALL(IF(ISNUMBER(SEARCH("",$S$3:$S$6255)),ROW($S$1:$S$6253),""),ROW(S271))),"")</f>
        <v>Borkovice</v>
      </c>
      <c r="U273" t="s">
        <v>5719</v>
      </c>
      <c r="V273">
        <v>519146.0</v>
      </c>
    </row>
    <row r="274" spans="13:22" ht="12.75" customHeight="1">
      <c r="M274" s="336">
        <f>IF(ISNUMBER(SEARCH(ZAKL_DATA!$B$29,N274)),MAX($M$2:M273)+1,0)</f>
        <v>272.0</v>
      </c>
      <c r="N274" s="356" t="s">
        <v>2765</v>
      </c>
      <c r="O274" s="358" t="s">
        <v>2766</v>
      </c>
      <c r="Q274" s="320"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7433</v>
      </c>
      <c r="V274">
        <v>519651.0</v>
      </c>
    </row>
    <row r="275" spans="13:22" ht="12.75" customHeight="1">
      <c r="M275" s="336">
        <f>IF(ISNUMBER(SEARCH(ZAKL_DATA!$B$29,N275)),MAX($M$2:M274)+1,0)</f>
        <v>273.0</v>
      </c>
      <c r="N275" s="356" t="s">
        <v>2767</v>
      </c>
      <c r="O275" s="358" t="s">
        <v>2768</v>
      </c>
      <c r="Q275" s="320" t="str">
        <f>IFERROR(VLOOKUP(ROWS($Q$3:Q275),$M$3:$N$1699,2,0),"")</f>
        <v>železniční nákladní doprava</v>
      </c>
      <c r="S275" t="str">
        <f>IF(ISNUMBER(SEARCH(ZAKL_DATA!$B$18,FU!$U275)),U275,"")</f>
        <v>Borotice</v>
      </c>
      <c r="T275" t="str">
        <f t="array" ref="T275">IFERROR(INDEX($S$3:$S$6255,SMALL(IF(ISNUMBER(SEARCH("",$S$3:$S$6255)),ROW($S$1:$S$6253),""),ROW(S273))),"")</f>
        <v>Borotice</v>
      </c>
      <c r="U275" t="s">
        <v>4870</v>
      </c>
      <c r="V275">
        <v>520047.0</v>
      </c>
    </row>
    <row r="276" spans="13:22" ht="12.75" customHeight="1">
      <c r="M276" s="336">
        <f>IF(ISNUMBER(SEARCH(ZAKL_DATA!$B$29,N276)),MAX($M$2:M275)+1,0)</f>
        <v>274.0</v>
      </c>
      <c r="N276" s="356" t="s">
        <v>2093</v>
      </c>
      <c r="O276" s="358" t="s">
        <v>2769</v>
      </c>
      <c r="Q276" s="320" t="str">
        <f>IFERROR(VLOOKUP(ROWS($Q$3:Q276),$M$3:$N$1699,2,0),"")</f>
        <v>Ostatní pozemní osobní doprava</v>
      </c>
      <c r="S276" t="str">
        <f>IF(ISNUMBER(SEARCH(ZAKL_DATA!$B$18,FU!$U276)),U276,"")</f>
        <v>Borotice</v>
      </c>
      <c r="T276" t="str">
        <f t="array" ref="T276">IFERROR(INDEX($S$3:$S$6255,SMALL(IF(ISNUMBER(SEARCH("",$S$3:$S$6255)),ROW($S$1:$S$6253),""),ROW(S274))),"")</f>
        <v>Borotice</v>
      </c>
      <c r="U276" t="s">
        <v>4870</v>
      </c>
      <c r="V276">
        <v>520306.0</v>
      </c>
    </row>
    <row r="277" spans="13:22" ht="12.75" customHeight="1">
      <c r="M277" s="336">
        <f>IF(ISNUMBER(SEARCH(ZAKL_DATA!$B$29,N277)),MAX($M$2:M276)+1,0)</f>
        <v>275.0</v>
      </c>
      <c r="N277" s="356" t="s">
        <v>2101</v>
      </c>
      <c r="O277" s="358" t="s">
        <v>2770</v>
      </c>
      <c r="Q277" s="320"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5720</v>
      </c>
      <c r="V277">
        <v>520420.0</v>
      </c>
    </row>
    <row r="278" spans="13:22" ht="12.75" customHeight="1">
      <c r="M278" s="336">
        <f>IF(ISNUMBER(SEARCH(ZAKL_DATA!$B$29,N278)),MAX($M$2:M277)+1,0)</f>
        <v>276.0</v>
      </c>
      <c r="N278" s="356" t="s">
        <v>2104</v>
      </c>
      <c r="O278" s="358" t="s">
        <v>2771</v>
      </c>
      <c r="Q278" s="320" t="str">
        <f>IFERROR(VLOOKUP(ROWS($Q$3:Q278),$M$3:$N$1699,2,0),"")</f>
        <v>Potrubní doprava</v>
      </c>
      <c r="S278" t="str">
        <f>IF(ISNUMBER(SEARCH(ZAKL_DATA!$B$18,FU!$U278)),U278,"")</f>
        <v>Borotín</v>
      </c>
      <c r="T278" t="str">
        <f t="array" ref="T278">IFERROR(INDEX($S$3:$S$6255,SMALL(IF(ISNUMBER(SEARCH("",$S$3:$S$6255)),ROW($S$1:$S$6253),""),ROW(S276))),"")</f>
        <v>Borotín</v>
      </c>
      <c r="U278" t="s">
        <v>5720</v>
      </c>
      <c r="V278">
        <v>521531.0</v>
      </c>
    </row>
    <row r="279" spans="13:22" ht="12.75" customHeight="1">
      <c r="M279" s="336">
        <f>IF(ISNUMBER(SEARCH(ZAKL_DATA!$B$29,N279)),MAX($M$2:M278)+1,0)</f>
        <v>277.0</v>
      </c>
      <c r="N279" s="356" t="s">
        <v>2109</v>
      </c>
      <c r="O279" s="358" t="s">
        <v>2772</v>
      </c>
      <c r="Q279" s="320" t="str">
        <f>IFERROR(VLOOKUP(ROWS($Q$3:Q279),$M$3:$N$1699,2,0),"")</f>
        <v>Námořní a pobřežní osobní doprava</v>
      </c>
      <c r="S279" t="str">
        <f>IF(ISNUMBER(SEARCH(ZAKL_DATA!$B$18,FU!$U279)),U279,"")</f>
        <v>Borová</v>
      </c>
      <c r="T279" t="str">
        <f t="array" ref="T279">IFERROR(INDEX($S$3:$S$6255,SMALL(IF(ISNUMBER(SEARCH("",$S$3:$S$6255)),ROW($S$1:$S$6253),""),ROW(S277))),"")</f>
        <v>Borová</v>
      </c>
      <c r="U279" t="s">
        <v>7288</v>
      </c>
      <c r="V279">
        <v>522775.0</v>
      </c>
    </row>
    <row r="280" spans="13:22" ht="12.75" customHeight="1">
      <c r="M280" s="336">
        <f>IF(ISNUMBER(SEARCH(ZAKL_DATA!$B$29,N280)),MAX($M$2:M279)+1,0)</f>
        <v>278.0</v>
      </c>
      <c r="N280" s="356" t="s">
        <v>2110</v>
      </c>
      <c r="O280" s="358" t="s">
        <v>2773</v>
      </c>
      <c r="Q280" s="320" t="str">
        <f>IFERROR(VLOOKUP(ROWS($Q$3:Q280),$M$3:$N$1699,2,0),"")</f>
        <v>Námořní a pobřežní nákladní doprava</v>
      </c>
      <c r="S280" t="str">
        <f>IF(ISNUMBER(SEARCH(ZAKL_DATA!$B$18,FU!$U280)),U280,"")</f>
        <v>Borová</v>
      </c>
      <c r="T280" t="str">
        <f t="array" ref="T280">IFERROR(INDEX($S$3:$S$6255,SMALL(IF(ISNUMBER(SEARCH("",$S$3:$S$6255)),ROW($S$1:$S$6253),""),ROW(S278))),"")</f>
        <v>Borová</v>
      </c>
      <c r="U280" t="s">
        <v>7288</v>
      </c>
      <c r="V280">
        <v>523453.0</v>
      </c>
    </row>
    <row r="281" spans="13:22" ht="12.75" customHeight="1">
      <c r="M281" s="336">
        <f>IF(ISNUMBER(SEARCH(ZAKL_DATA!$B$29,N281)),MAX($M$2:M280)+1,0)</f>
        <v>279.0</v>
      </c>
      <c r="N281" s="356" t="s">
        <v>2111</v>
      </c>
      <c r="O281" s="358" t="s">
        <v>2774</v>
      </c>
      <c r="Q281" s="320"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5264</v>
      </c>
      <c r="V281">
        <v>523640.0</v>
      </c>
    </row>
    <row r="282" spans="13:22" ht="12.75" customHeight="1">
      <c r="M282" s="336">
        <f>IF(ISNUMBER(SEARCH(ZAKL_DATA!$B$29,N282)),MAX($M$2:M281)+1,0)</f>
        <v>280.0</v>
      </c>
      <c r="N282" s="356" t="s">
        <v>2112</v>
      </c>
      <c r="O282" s="358" t="s">
        <v>2775</v>
      </c>
      <c r="Q282" s="320" t="str">
        <f>IFERROR(VLOOKUP(ROWS($Q$3:Q282),$M$3:$N$1699,2,0),"")</f>
        <v>Vnitrozemská vodní nákladní doprava</v>
      </c>
      <c r="S282" t="str">
        <f>IF(ISNUMBER(SEARCH(ZAKL_DATA!$B$18,FU!$U282)),U282,"")</f>
        <v>Borovany</v>
      </c>
      <c r="T282" t="str">
        <f t="array" ref="T282">IFERROR(INDEX($S$3:$S$6255,SMALL(IF(ISNUMBER(SEARCH("",$S$3:$S$6255)),ROW($S$1:$S$6253),""),ROW(S280))),"")</f>
        <v>Borovany</v>
      </c>
      <c r="U282" t="s">
        <v>5124</v>
      </c>
      <c r="V282">
        <v>523704.0</v>
      </c>
    </row>
    <row r="283" spans="13:22" ht="12.75" customHeight="1">
      <c r="M283" s="336">
        <f>IF(ISNUMBER(SEARCH(ZAKL_DATA!$B$29,N283)),MAX($M$2:M282)+1,0)</f>
        <v>281.0</v>
      </c>
      <c r="N283" s="356" t="s">
        <v>2114</v>
      </c>
      <c r="O283" s="358" t="s">
        <v>2776</v>
      </c>
      <c r="Q283" s="320" t="str">
        <f>IFERROR(VLOOKUP(ROWS($Q$3:Q283),$M$3:$N$1699,2,0),"")</f>
        <v>Letecká osobní doprava</v>
      </c>
      <c r="S283" t="str">
        <f>IF(ISNUMBER(SEARCH(ZAKL_DATA!$B$18,FU!$U283)),U283,"")</f>
        <v>Borovany</v>
      </c>
      <c r="T283" t="str">
        <f t="array" ref="T283">IFERROR(INDEX($S$3:$S$6255,SMALL(IF(ISNUMBER(SEARCH("",$S$3:$S$6255)),ROW($S$1:$S$6253),""),ROW(S281))),"")</f>
        <v>Borovany</v>
      </c>
      <c r="U283" t="s">
        <v>5124</v>
      </c>
      <c r="V283">
        <v>523917.0</v>
      </c>
    </row>
    <row r="284" spans="13:22" ht="12.75" customHeight="1">
      <c r="M284" s="336">
        <f>IF(ISNUMBER(SEARCH(ZAKL_DATA!$B$29,N284)),MAX($M$2:M283)+1,0)</f>
        <v>282.0</v>
      </c>
      <c r="N284" s="356" t="s">
        <v>2120</v>
      </c>
      <c r="O284" s="358" t="s">
        <v>2777</v>
      </c>
      <c r="Q284" s="320"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8151</v>
      </c>
      <c r="V284">
        <v>524891.0</v>
      </c>
    </row>
    <row r="285" spans="13:22" ht="12.75" customHeight="1">
      <c r="M285" s="336">
        <f>IF(ISNUMBER(SEARCH(ZAKL_DATA!$B$29,N285)),MAX($M$2:M284)+1,0)</f>
        <v>283.0</v>
      </c>
      <c r="N285" s="356" t="s">
        <v>2124</v>
      </c>
      <c r="O285" s="358" t="s">
        <v>2778</v>
      </c>
      <c r="Q285" s="320" t="str">
        <f>IFERROR(VLOOKUP(ROWS($Q$3:Q285),$M$3:$N$1699,2,0),"")</f>
        <v>Skladování</v>
      </c>
      <c r="S285" t="str">
        <f>IF(ISNUMBER(SEARCH(ZAKL_DATA!$B$18,FU!$U285)),U285,"")</f>
        <v>Borovnice</v>
      </c>
      <c r="T285" t="str">
        <f t="array" ref="T285">IFERROR(INDEX($S$3:$S$6255,SMALL(IF(ISNUMBER(SEARCH("",$S$3:$S$6255)),ROW($S$1:$S$6253),""),ROW(S283))),"")</f>
        <v>Borovnice</v>
      </c>
      <c r="U285" t="s">
        <v>4172</v>
      </c>
      <c r="V285">
        <v>525227.0</v>
      </c>
    </row>
    <row r="286" spans="13:22" ht="12.75" customHeight="1">
      <c r="M286" s="336">
        <f>IF(ISNUMBER(SEARCH(ZAKL_DATA!$B$29,N286)),MAX($M$2:M285)+1,0)</f>
        <v>284.0</v>
      </c>
      <c r="N286" s="356" t="s">
        <v>2125</v>
      </c>
      <c r="O286" s="358" t="s">
        <v>2779</v>
      </c>
      <c r="Q286" s="320" t="str">
        <f>IFERROR(VLOOKUP(ROWS($Q$3:Q286),$M$3:$N$1699,2,0),"")</f>
        <v>Vedlejší činnosti v dopravě</v>
      </c>
      <c r="S286" t="str">
        <f>IF(ISNUMBER(SEARCH(ZAKL_DATA!$B$18,FU!$U286)),U286,"")</f>
        <v>Borovnice</v>
      </c>
      <c r="T286" t="str">
        <f t="array" ref="T286">IFERROR(INDEX($S$3:$S$6255,SMALL(IF(ISNUMBER(SEARCH("",$S$3:$S$6255)),ROW($S$1:$S$6253),""),ROW(S284))),"")</f>
        <v>Borovnice</v>
      </c>
      <c r="U286" t="s">
        <v>4172</v>
      </c>
      <c r="V286">
        <v>525588.0</v>
      </c>
    </row>
    <row r="287" spans="13:22" ht="12.75" customHeight="1">
      <c r="M287" s="336">
        <f>IF(ISNUMBER(SEARCH(ZAKL_DATA!$B$29,N287)),MAX($M$2:M286)+1,0)</f>
        <v>285.0</v>
      </c>
      <c r="N287" s="356" t="s">
        <v>2132</v>
      </c>
      <c r="O287" s="358" t="s">
        <v>2780</v>
      </c>
      <c r="Q287" s="320"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4172</v>
      </c>
      <c r="V287">
        <v>525804.0</v>
      </c>
    </row>
    <row r="288" spans="13:22" ht="12.75" customHeight="1">
      <c r="M288" s="336">
        <f>IF(ISNUMBER(SEARCH(ZAKL_DATA!$B$29,N288)),MAX($M$2:M287)+1,0)</f>
        <v>286.0</v>
      </c>
      <c r="N288" s="356" t="s">
        <v>2133</v>
      </c>
      <c r="O288" s="358" t="s">
        <v>2781</v>
      </c>
      <c r="Q288" s="320" t="str">
        <f>IFERROR(VLOOKUP(ROWS($Q$3:Q288),$M$3:$N$1699,2,0),"")</f>
        <v>Ostatní poštovní a kurýrní činnosti</v>
      </c>
      <c r="S288" t="str">
        <f>IF(ISNUMBER(SEARCH(ZAKL_DATA!$B$18,FU!$U288)),U288,"")</f>
        <v>Borovnice</v>
      </c>
      <c r="T288" t="str">
        <f t="array" ref="T288">IFERROR(INDEX($S$3:$S$6255,SMALL(IF(ISNUMBER(SEARCH("",$S$3:$S$6255)),ROW($S$1:$S$6253),""),ROW(S286))),"")</f>
        <v>Borovnice</v>
      </c>
      <c r="U288" t="s">
        <v>4172</v>
      </c>
      <c r="V288">
        <v>525880.0</v>
      </c>
    </row>
    <row r="289" spans="13:22" ht="12.75" customHeight="1">
      <c r="M289" s="336">
        <f>IF(ISNUMBER(SEARCH(ZAKL_DATA!$B$29,N289)),MAX($M$2:M288)+1,0)</f>
        <v>287.0</v>
      </c>
      <c r="N289" s="356" t="s">
        <v>2135</v>
      </c>
      <c r="O289" s="358" t="s">
        <v>2782</v>
      </c>
      <c r="Q289" s="320"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4172</v>
      </c>
      <c r="V289">
        <v>525979.0</v>
      </c>
    </row>
    <row r="290" spans="13:22" ht="12.75" customHeight="1">
      <c r="M290" s="336">
        <f>IF(ISNUMBER(SEARCH(ZAKL_DATA!$B$29,N290)),MAX($M$2:M289)+1,0)</f>
        <v>288.0</v>
      </c>
      <c r="N290" s="356" t="s">
        <v>2139</v>
      </c>
      <c r="O290" s="358" t="s">
        <v>2783</v>
      </c>
      <c r="Q290" s="320"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5472</v>
      </c>
      <c r="V290">
        <v>526169.0</v>
      </c>
    </row>
    <row r="291" spans="13:22" ht="12.75" customHeight="1">
      <c r="M291" s="336">
        <f>IF(ISNUMBER(SEARCH(ZAKL_DATA!$B$29,N291)),MAX($M$2:M290)+1,0)</f>
        <v>289.0</v>
      </c>
      <c r="N291" s="356" t="s">
        <v>2140</v>
      </c>
      <c r="O291" s="358" t="s">
        <v>2784</v>
      </c>
      <c r="Q291" s="320" t="str">
        <f>IFERROR(VLOOKUP(ROWS($Q$3:Q291),$M$3:$N$1699,2,0),"")</f>
        <v>Kempy a tábořiště</v>
      </c>
      <c r="S291" t="str">
        <f>IF(ISNUMBER(SEARCH(ZAKL_DATA!$B$18,FU!$U291)),U291,"")</f>
        <v>Borovník</v>
      </c>
      <c r="T291" t="str">
        <f t="array" ref="T291">IFERROR(INDEX($S$3:$S$6255,SMALL(IF(ISNUMBER(SEARCH("",$S$3:$S$6255)),ROW($S$1:$S$6253),""),ROW(S289))),"")</f>
        <v>Borovník</v>
      </c>
      <c r="U291" t="s">
        <v>8686</v>
      </c>
      <c r="V291">
        <v>526622.0</v>
      </c>
    </row>
    <row r="292" spans="13:22" ht="12.75" customHeight="1">
      <c r="M292" s="336">
        <f>IF(ISNUMBER(SEARCH(ZAKL_DATA!$B$29,N292)),MAX($M$2:M291)+1,0)</f>
        <v>290.0</v>
      </c>
      <c r="N292" s="356" t="s">
        <v>2141</v>
      </c>
      <c r="O292" s="358" t="s">
        <v>2785</v>
      </c>
      <c r="Q292" s="320" t="str">
        <f>IFERROR(VLOOKUP(ROWS($Q$3:Q292),$M$3:$N$1699,2,0),"")</f>
        <v>Ostatní ubytování</v>
      </c>
      <c r="S292" t="str">
        <f>IF(ISNUMBER(SEARCH(ZAKL_DATA!$B$18,FU!$U292)),U292,"")</f>
        <v>Borovno</v>
      </c>
      <c r="T292" t="str">
        <f t="array" ref="T292">IFERROR(INDEX($S$3:$S$6255,SMALL(IF(ISNUMBER(SEARCH("",$S$3:$S$6255)),ROW($S$1:$S$6253),""),ROW(S290))),"")</f>
        <v>Borovno</v>
      </c>
      <c r="U292" t="s">
        <v>6734</v>
      </c>
      <c r="V292">
        <v>528196.0</v>
      </c>
    </row>
    <row r="293" spans="13:22" ht="12.75" customHeight="1">
      <c r="M293" s="336">
        <f>IF(ISNUMBER(SEARCH(ZAKL_DATA!$B$29,N293)),MAX($M$2:M292)+1,0)</f>
        <v>291.0</v>
      </c>
      <c r="N293" s="356" t="s">
        <v>2146</v>
      </c>
      <c r="O293" s="358" t="s">
        <v>2786</v>
      </c>
      <c r="Q293" s="320"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5063</v>
      </c>
      <c r="V293">
        <v>529303.0</v>
      </c>
    </row>
    <row r="294" spans="13:22" ht="12.75" customHeight="1">
      <c r="M294" s="336">
        <f>IF(ISNUMBER(SEARCH(ZAKL_DATA!$B$29,N294)),MAX($M$2:M293)+1,0)</f>
        <v>292.0</v>
      </c>
      <c r="N294" s="356" t="s">
        <v>2147</v>
      </c>
      <c r="O294" s="358" t="s">
        <v>2787</v>
      </c>
      <c r="Q294" s="320"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8465</v>
      </c>
      <c r="V294">
        <v>529451.0</v>
      </c>
    </row>
    <row r="295" spans="13:22" ht="12.75" customHeight="1">
      <c r="M295" s="336">
        <f>IF(ISNUMBER(SEARCH(ZAKL_DATA!$B$29,N295)),MAX($M$2:M294)+1,0)</f>
        <v>293.0</v>
      </c>
      <c r="N295" s="356" t="s">
        <v>2153</v>
      </c>
      <c r="O295" s="358" t="s">
        <v>2788</v>
      </c>
      <c r="Q295" s="320" t="str">
        <f>IFERROR(VLOOKUP(ROWS($Q$3:Q295),$M$3:$N$1699,2,0),"")</f>
        <v>Pohostinství</v>
      </c>
      <c r="S295" t="str">
        <f>IF(ISNUMBER(SEARCH(ZAKL_DATA!$B$18,FU!$U295)),U295,"")</f>
        <v>Boršice u Blatnice</v>
      </c>
      <c r="T295" t="str">
        <f t="array" ref="T295">IFERROR(INDEX($S$3:$S$6255,SMALL(IF(ISNUMBER(SEARCH("",$S$3:$S$6255)),ROW($S$1:$S$6253),""),ROW(S293))),"")</f>
        <v>Boršice u Blatnice</v>
      </c>
      <c r="U295" t="s">
        <v>8464</v>
      </c>
      <c r="V295">
        <v>529478.0</v>
      </c>
    </row>
    <row r="296" spans="13:22" ht="12.75" customHeight="1">
      <c r="M296" s="336">
        <f>IF(ISNUMBER(SEARCH(ZAKL_DATA!$B$29,N296)),MAX($M$2:M295)+1,0)</f>
        <v>294.0</v>
      </c>
      <c r="N296" s="356" t="s">
        <v>2155</v>
      </c>
      <c r="O296" s="358" t="s">
        <v>2789</v>
      </c>
      <c r="Q296" s="320"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8128</v>
      </c>
      <c r="V296">
        <v>529486.0</v>
      </c>
    </row>
    <row r="297" spans="13:22" ht="12.75" customHeight="1">
      <c r="M297" s="336">
        <f>IF(ISNUMBER(SEARCH(ZAKL_DATA!$B$29,N297)),MAX($M$2:M296)+1,0)</f>
        <v>295.0</v>
      </c>
      <c r="N297" s="356" t="s">
        <v>2161</v>
      </c>
      <c r="O297" s="358" t="s">
        <v>2790</v>
      </c>
      <c r="Q297" s="320" t="str">
        <f>IFERROR(VLOOKUP(ROWS($Q$3:Q297),$M$3:$N$1699,2,0),"")</f>
        <v>Vydávání softwaru</v>
      </c>
      <c r="S297" t="str">
        <f>IF(ISNUMBER(SEARCH(ZAKL_DATA!$B$18,FU!$U297)),U297,"")</f>
        <v>Boršov nad Vltavou</v>
      </c>
      <c r="T297" t="str">
        <f t="array" ref="T297">IFERROR(INDEX($S$3:$S$6255,SMALL(IF(ISNUMBER(SEARCH("",$S$3:$S$6255)),ROW($S$1:$S$6253),""),ROW(S295))),"")</f>
        <v>Boršov nad Vltavou</v>
      </c>
      <c r="U297" t="s">
        <v>5125</v>
      </c>
      <c r="V297">
        <v>529516.0</v>
      </c>
    </row>
    <row r="298" spans="13:22" ht="12.75" customHeight="1">
      <c r="M298" s="336">
        <f>IF(ISNUMBER(SEARCH(ZAKL_DATA!$B$29,N298)),MAX($M$2:M297)+1,0)</f>
        <v>296.0</v>
      </c>
      <c r="N298" s="356" t="s">
        <v>2164</v>
      </c>
      <c r="O298" s="358" t="s">
        <v>2791</v>
      </c>
      <c r="Q298" s="320"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7180</v>
      </c>
      <c r="V298">
        <v>529524.0</v>
      </c>
    </row>
    <row r="299" spans="13:22" ht="12.75" customHeight="1">
      <c r="M299" s="336">
        <f>IF(ISNUMBER(SEARCH(ZAKL_DATA!$B$29,N299)),MAX($M$2:M298)+1,0)</f>
        <v>297.0</v>
      </c>
      <c r="N299" s="356" t="s">
        <v>2169</v>
      </c>
      <c r="O299" s="358" t="s">
        <v>2792</v>
      </c>
      <c r="Q299" s="320"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8707</v>
      </c>
      <c r="V299">
        <v>529532.0</v>
      </c>
    </row>
    <row r="300" spans="13:22" ht="12.75" customHeight="1">
      <c r="M300" s="336">
        <f>IF(ISNUMBER(SEARCH(ZAKL_DATA!$B$29,N300)),MAX($M$2:M299)+1,0)</f>
        <v>298.0</v>
      </c>
      <c r="N300" s="356" t="s">
        <v>2171</v>
      </c>
      <c r="O300" s="358" t="s">
        <v>2793</v>
      </c>
      <c r="Q300" s="320" t="str">
        <f>IFERROR(VLOOKUP(ROWS($Q$3:Q300),$M$3:$N$1699,2,0),"")</f>
        <v>Rozhlasové vysílání</v>
      </c>
      <c r="S300" t="str">
        <f>IF(ISNUMBER(SEARCH(ZAKL_DATA!$B$18,FU!$U300)),U300,"")</f>
        <v>Bořanovice</v>
      </c>
      <c r="T300" t="str">
        <f t="array" ref="T300">IFERROR(INDEX($S$3:$S$6255,SMALL(IF(ISNUMBER(SEARCH("",$S$3:$S$6255)),ROW($S$1:$S$6253),""),ROW(S298))),"")</f>
        <v>Bořanovice</v>
      </c>
      <c r="U300" t="s">
        <v>4722</v>
      </c>
      <c r="V300">
        <v>529541.0</v>
      </c>
    </row>
    <row r="301" spans="13:22" ht="12.75" customHeight="1">
      <c r="M301" s="336">
        <f>IF(ISNUMBER(SEARCH(ZAKL_DATA!$B$29,N301)),MAX($M$2:M300)+1,0)</f>
        <v>299.0</v>
      </c>
      <c r="N301" s="356" t="s">
        <v>2172</v>
      </c>
      <c r="O301" s="358" t="s">
        <v>2794</v>
      </c>
      <c r="Q301" s="320"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5547</v>
      </c>
      <c r="V301">
        <v>529559.0</v>
      </c>
    </row>
    <row r="302" spans="13:22" ht="12.75" customHeight="1">
      <c r="M302" s="336">
        <f>IF(ISNUMBER(SEARCH(ZAKL_DATA!$B$29,N302)),MAX($M$2:M301)+1,0)</f>
        <v>300.0</v>
      </c>
      <c r="N302" s="356" t="s">
        <v>2174</v>
      </c>
      <c r="O302" s="358" t="s">
        <v>2795</v>
      </c>
      <c r="Q302" s="320"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6268</v>
      </c>
      <c r="V302">
        <v>529567.0</v>
      </c>
    </row>
    <row r="303" spans="13:22" ht="12.75" customHeight="1">
      <c r="M303" s="336">
        <f>IF(ISNUMBER(SEARCH(ZAKL_DATA!$B$29,N303)),MAX($M$2:M302)+1,0)</f>
        <v>301.0</v>
      </c>
      <c r="N303" s="356" t="s">
        <v>2180</v>
      </c>
      <c r="O303" s="358" t="s">
        <v>2796</v>
      </c>
      <c r="Q303" s="320"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6268</v>
      </c>
      <c r="V303">
        <v>529575.0</v>
      </c>
    </row>
    <row r="304" spans="13:22" ht="12.75" customHeight="1">
      <c r="M304" s="336">
        <f>IF(ISNUMBER(SEARCH(ZAKL_DATA!$B$29,N304)),MAX($M$2:M303)+1,0)</f>
        <v>302.0</v>
      </c>
      <c r="N304" s="356" t="s">
        <v>2186</v>
      </c>
      <c r="O304" s="358" t="s">
        <v>2797</v>
      </c>
      <c r="Q304" s="320"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3756</v>
      </c>
      <c r="V304">
        <v>529583.0</v>
      </c>
    </row>
    <row r="305" spans="13:22" ht="12.75" customHeight="1">
      <c r="M305" s="336">
        <f>IF(ISNUMBER(SEARCH(ZAKL_DATA!$B$29,N305)),MAX($M$2:M304)+1,0)</f>
        <v>303.0</v>
      </c>
      <c r="N305" s="356" t="s">
        <v>2187</v>
      </c>
      <c r="O305" s="358" t="s">
        <v>2798</v>
      </c>
      <c r="Q305" s="320" t="str">
        <f>IFERROR(VLOOKUP(ROWS($Q$3:Q305),$M$3:$N$1699,2,0),"")</f>
        <v>Ostatní telekomunikační činnosti</v>
      </c>
      <c r="S305" t="str">
        <f>IF(ISNUMBER(SEARCH(ZAKL_DATA!$B$18,FU!$U305)),U305,"")</f>
        <v>Bořetín</v>
      </c>
      <c r="T305" t="str">
        <f t="array" ref="T305">IFERROR(INDEX($S$3:$S$6255,SMALL(IF(ISNUMBER(SEARCH("",$S$3:$S$6255)),ROW($S$1:$S$6253),""),ROW(S303))),"")</f>
        <v>Bořetín</v>
      </c>
      <c r="U305" t="s">
        <v>3756</v>
      </c>
      <c r="V305">
        <v>529591.0</v>
      </c>
    </row>
    <row r="306" spans="13:22" ht="12.75" customHeight="1">
      <c r="M306" s="336">
        <f>IF(ISNUMBER(SEARCH(ZAKL_DATA!$B$29,N306)),MAX($M$2:M305)+1,0)</f>
        <v>304.0</v>
      </c>
      <c r="N306" s="356" t="s">
        <v>2799</v>
      </c>
      <c r="O306" s="358" t="s">
        <v>2800</v>
      </c>
      <c r="Q306" s="320"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7064</v>
      </c>
      <c r="V306">
        <v>529605.0</v>
      </c>
    </row>
    <row r="307" spans="13:22" ht="12.75" customHeight="1">
      <c r="M307" s="336">
        <f>IF(ISNUMBER(SEARCH(ZAKL_DATA!$B$29,N307)),MAX($M$2:M306)+1,0)</f>
        <v>305.0</v>
      </c>
      <c r="N307" s="356" t="s">
        <v>2196</v>
      </c>
      <c r="O307" s="358" t="s">
        <v>2801</v>
      </c>
      <c r="Q307" s="320" t="str">
        <f>IFERROR(VLOOKUP(ROWS($Q$3:Q307),$M$3:$N$1699,2,0),"")</f>
        <v>Ostatní informační činnosti</v>
      </c>
      <c r="S307" t="str">
        <f>IF(ISNUMBER(SEARCH(ZAKL_DATA!$B$18,FU!$U307)),U307,"")</f>
        <v>Bořislav</v>
      </c>
      <c r="T307" t="str">
        <f t="array" ref="T307">IFERROR(INDEX($S$3:$S$6255,SMALL(IF(ISNUMBER(SEARCH("",$S$3:$S$6255)),ROW($S$1:$S$6253),""),ROW(S305))),"")</f>
        <v>Bořislav</v>
      </c>
      <c r="U307" t="s">
        <v>6784</v>
      </c>
      <c r="V307">
        <v>529613.0</v>
      </c>
    </row>
    <row r="308" spans="13:22" ht="12.75" customHeight="1">
      <c r="M308" s="336">
        <f>IF(ISNUMBER(SEARCH(ZAKL_DATA!$B$29,N308)),MAX($M$2:M307)+1,0)</f>
        <v>306.0</v>
      </c>
      <c r="N308" s="356" t="s">
        <v>2200</v>
      </c>
      <c r="O308" s="358" t="s">
        <v>2802</v>
      </c>
      <c r="Q308" s="320" t="str">
        <f>IFERROR(VLOOKUP(ROWS($Q$3:Q308),$M$3:$N$1699,2,0),"")</f>
        <v>Peněžní zprostředkování</v>
      </c>
      <c r="S308" t="str">
        <f>IF(ISNUMBER(SEARCH(ZAKL_DATA!$B$18,FU!$U308)),U308,"")</f>
        <v>Bořitov</v>
      </c>
      <c r="T308" t="str">
        <f t="array" ref="T308">IFERROR(INDEX($S$3:$S$6255,SMALL(IF(ISNUMBER(SEARCH("",$S$3:$S$6255)),ROW($S$1:$S$6253),""),ROW(S306))),"")</f>
        <v>Bořitov</v>
      </c>
      <c r="U308" t="s">
        <v>7764</v>
      </c>
      <c r="V308">
        <v>529621.0</v>
      </c>
    </row>
    <row r="309" spans="13:22" ht="12.75" customHeight="1">
      <c r="M309" s="336">
        <f>IF(ISNUMBER(SEARCH(ZAKL_DATA!$B$29,N309)),MAX($M$2:M308)+1,0)</f>
        <v>307.0</v>
      </c>
      <c r="N309" s="356" t="s">
        <v>2203</v>
      </c>
      <c r="O309" s="358" t="s">
        <v>2803</v>
      </c>
      <c r="Q309" s="320" t="str">
        <f>IFERROR(VLOOKUP(ROWS($Q$3:Q309),$M$3:$N$1699,2,0),"")</f>
        <v>Činnosti holdingových společností</v>
      </c>
      <c r="S309" t="str">
        <f>IF(ISNUMBER(SEARCH(ZAKL_DATA!$B$18,FU!$U309)),U309,"")</f>
        <v>Boseň</v>
      </c>
      <c r="T309" t="str">
        <f t="array" ref="T309">IFERROR(INDEX($S$3:$S$6255,SMALL(IF(ISNUMBER(SEARCH("",$S$3:$S$6255)),ROW($S$1:$S$6253),""),ROW(S307))),"")</f>
        <v>Boseň</v>
      </c>
      <c r="U309" t="s">
        <v>4497</v>
      </c>
      <c r="V309">
        <v>529630.0</v>
      </c>
    </row>
    <row r="310" spans="13:22" ht="12.75" customHeight="1">
      <c r="M310" s="336">
        <f>IF(ISNUMBER(SEARCH(ZAKL_DATA!$B$29,N310)),MAX($M$2:M309)+1,0)</f>
        <v>308.0</v>
      </c>
      <c r="N310" s="356" t="s">
        <v>2204</v>
      </c>
      <c r="O310" s="358" t="s">
        <v>2804</v>
      </c>
      <c r="Q310" s="320"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7765</v>
      </c>
      <c r="V310">
        <v>529648.0</v>
      </c>
    </row>
    <row r="311" spans="13:22" ht="12.75" customHeight="1">
      <c r="M311" s="336">
        <f>IF(ISNUMBER(SEARCH(ZAKL_DATA!$B$29,N311)),MAX($M$2:M310)+1,0)</f>
        <v>309.0</v>
      </c>
      <c r="N311" s="356" t="s">
        <v>2205</v>
      </c>
      <c r="O311" s="358" t="s">
        <v>2805</v>
      </c>
      <c r="Q311" s="320"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8581</v>
      </c>
      <c r="V311">
        <v>529656.0</v>
      </c>
    </row>
    <row r="312" spans="13:22" ht="12.75" customHeight="1">
      <c r="M312" s="336">
        <f>IF(ISNUMBER(SEARCH(ZAKL_DATA!$B$29,N312)),MAX($M$2:M311)+1,0)</f>
        <v>310.0</v>
      </c>
      <c r="N312" s="356" t="s">
        <v>2216</v>
      </c>
      <c r="O312" s="358" t="s">
        <v>2806</v>
      </c>
      <c r="Q312" s="320" t="str">
        <f>IFERROR(VLOOKUP(ROWS($Q$3:Q312),$M$3:$N$1699,2,0),"")</f>
        <v>Pojištění</v>
      </c>
      <c r="S312" t="str">
        <f>IF(ISNUMBER(SEARCH(ZAKL_DATA!$B$18,FU!$U312)),U312,"")</f>
        <v>Bošice</v>
      </c>
      <c r="T312" t="str">
        <f t="array" ref="T312">IFERROR(INDEX($S$3:$S$6255,SMALL(IF(ISNUMBER(SEARCH("",$S$3:$S$6255)),ROW($S$1:$S$6253),""),ROW(S310))),"")</f>
        <v>Bošice</v>
      </c>
      <c r="U312" t="s">
        <v>5581</v>
      </c>
      <c r="V312">
        <v>529664.0</v>
      </c>
    </row>
    <row r="313" spans="13:22" ht="12.75" customHeight="1">
      <c r="M313" s="336">
        <f>IF(ISNUMBER(SEARCH(ZAKL_DATA!$B$29,N313)),MAX($M$2:M312)+1,0)</f>
        <v>311.0</v>
      </c>
      <c r="N313" s="356" t="s">
        <v>2218</v>
      </c>
      <c r="O313" s="358" t="s">
        <v>2807</v>
      </c>
      <c r="Q313" s="320" t="str">
        <f>IFERROR(VLOOKUP(ROWS($Q$3:Q313),$M$3:$N$1699,2,0),"")</f>
        <v>Zajištění</v>
      </c>
      <c r="S313" t="str">
        <f>IF(ISNUMBER(SEARCH(ZAKL_DATA!$B$18,FU!$U313)),U313,"")</f>
        <v>Bošilec</v>
      </c>
      <c r="T313" t="str">
        <f t="array" ref="T313">IFERROR(INDEX($S$3:$S$6255,SMALL(IF(ISNUMBER(SEARCH("",$S$3:$S$6255)),ROW($S$1:$S$6253),""),ROW(S311))),"")</f>
        <v>Bošilec</v>
      </c>
      <c r="U313" t="s">
        <v>4486</v>
      </c>
      <c r="V313">
        <v>529672.0</v>
      </c>
    </row>
    <row r="314" spans="13:22" ht="12.75" customHeight="1">
      <c r="M314" s="336">
        <f>IF(ISNUMBER(SEARCH(ZAKL_DATA!$B$29,N314)),MAX($M$2:M313)+1,0)</f>
        <v>312.0</v>
      </c>
      <c r="N314" s="356" t="s">
        <v>2219</v>
      </c>
      <c r="O314" s="358" t="s">
        <v>2808</v>
      </c>
      <c r="Q314" s="320" t="str">
        <f>IFERROR(VLOOKUP(ROWS($Q$3:Q314),$M$3:$N$1699,2,0),"")</f>
        <v>Penzijní financování</v>
      </c>
      <c r="S314" t="str">
        <f>IF(ISNUMBER(SEARCH(ZAKL_DATA!$B$18,FU!$U314)),U314,"")</f>
        <v>Bošín</v>
      </c>
      <c r="T314" t="str">
        <f t="array" ref="T314">IFERROR(INDEX($S$3:$S$6255,SMALL(IF(ISNUMBER(SEARCH("",$S$3:$S$6255)),ROW($S$1:$S$6253),""),ROW(S312))),"")</f>
        <v>Bošín</v>
      </c>
      <c r="U314" t="s">
        <v>5406</v>
      </c>
      <c r="V314">
        <v>529681.0</v>
      </c>
    </row>
    <row r="315" spans="13:22" ht="12.75" customHeight="1">
      <c r="M315" s="336">
        <f>IF(ISNUMBER(SEARCH(ZAKL_DATA!$B$29,N315)),MAX($M$2:M314)+1,0)</f>
        <v>313.0</v>
      </c>
      <c r="N315" s="356" t="s">
        <v>2809</v>
      </c>
      <c r="O315" s="358" t="s">
        <v>2810</v>
      </c>
      <c r="Q315" s="320"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8523</v>
      </c>
      <c r="V315">
        <v>529699.0</v>
      </c>
    </row>
    <row r="316" spans="13:22" ht="12.75" customHeight="1">
      <c r="M316" s="336">
        <f>IF(ISNUMBER(SEARCH(ZAKL_DATA!$B$29,N316)),MAX($M$2:M315)+1,0)</f>
        <v>314.0</v>
      </c>
      <c r="N316" s="356" t="s">
        <v>2224</v>
      </c>
      <c r="O316" s="358" t="s">
        <v>2811</v>
      </c>
      <c r="Q316" s="320"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6345</v>
      </c>
      <c r="V316">
        <v>529702.0</v>
      </c>
    </row>
    <row r="317" spans="13:22" ht="12.75" customHeight="1">
      <c r="M317" s="336">
        <f>IF(ISNUMBER(SEARCH(ZAKL_DATA!$B$29,N317)),MAX($M$2:M316)+1,0)</f>
        <v>315.0</v>
      </c>
      <c r="N317" s="356" t="s">
        <v>2227</v>
      </c>
      <c r="O317" s="358" t="s">
        <v>2812</v>
      </c>
      <c r="Q317" s="320" t="str">
        <f>IFERROR(VLOOKUP(ROWS($Q$3:Q317),$M$3:$N$1699,2,0),"")</f>
        <v>Správa fondů</v>
      </c>
      <c r="S317" t="str">
        <f>IF(ISNUMBER(SEARCH(ZAKL_DATA!$B$18,FU!$U317)),U317,"")</f>
        <v>Bousín</v>
      </c>
      <c r="T317" t="str">
        <f t="array" ref="T317">IFERROR(INDEX($S$3:$S$6255,SMALL(IF(ISNUMBER(SEARCH("",$S$3:$S$6255)),ROW($S$1:$S$6253),""),ROW(S315))),"")</f>
        <v>Bousín</v>
      </c>
      <c r="U317" t="s">
        <v>8296</v>
      </c>
      <c r="V317">
        <v>529711.0</v>
      </c>
    </row>
    <row r="318" spans="13:22" ht="12.75" customHeight="1">
      <c r="M318" s="336">
        <f>IF(ISNUMBER(SEARCH(ZAKL_DATA!$B$29,N318)),MAX($M$2:M317)+1,0)</f>
        <v>316.0</v>
      </c>
      <c r="N318" s="356" t="s">
        <v>2229</v>
      </c>
      <c r="O318" s="358" t="s">
        <v>2813</v>
      </c>
      <c r="Q318" s="320"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7065</v>
      </c>
      <c r="V318">
        <v>529729.0</v>
      </c>
    </row>
    <row r="319" spans="13:22" ht="12.75" customHeight="1">
      <c r="M319" s="336">
        <f>IF(ISNUMBER(SEARCH(ZAKL_DATA!$B$29,N319)),MAX($M$2:M318)+1,0)</f>
        <v>317.0</v>
      </c>
      <c r="N319" s="356" t="s">
        <v>2230</v>
      </c>
      <c r="O319" s="358" t="s">
        <v>2814</v>
      </c>
      <c r="Q319" s="320"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3648</v>
      </c>
      <c r="V319">
        <v>529737.0</v>
      </c>
    </row>
    <row r="320" spans="13:22" ht="12.75" customHeight="1">
      <c r="M320" s="336">
        <f>IF(ISNUMBER(SEARCH(ZAKL_DATA!$B$29,N320)),MAX($M$2:M319)+1,0)</f>
        <v>318.0</v>
      </c>
      <c r="N320" s="356" t="s">
        <v>2235</v>
      </c>
      <c r="O320" s="358" t="s">
        <v>2815</v>
      </c>
      <c r="Q320" s="320"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7485</v>
      </c>
      <c r="V320">
        <v>529745.0</v>
      </c>
    </row>
    <row r="321" spans="13:22" ht="12.75" customHeight="1">
      <c r="M321" s="336">
        <f>IF(ISNUMBER(SEARCH(ZAKL_DATA!$B$29,N321)),MAX($M$2:M320)+1,0)</f>
        <v>319.0</v>
      </c>
      <c r="N321" s="356" t="s">
        <v>2238</v>
      </c>
      <c r="O321" s="358" t="s">
        <v>2816</v>
      </c>
      <c r="Q321" s="320" t="str">
        <f>IFERROR(VLOOKUP(ROWS($Q$3:Q321),$M$3:$N$1699,2,0),"")</f>
        <v>Právní činnosti</v>
      </c>
      <c r="S321" t="str">
        <f>IF(ISNUMBER(SEARCH(ZAKL_DATA!$B$18,FU!$U321)),U321,"")</f>
        <v>Božanov</v>
      </c>
      <c r="T321" t="str">
        <f t="array" ref="T321">IFERROR(INDEX($S$3:$S$6255,SMALL(IF(ISNUMBER(SEARCH("",$S$3:$S$6255)),ROW($S$1:$S$6253),""),ROW(S319))),"")</f>
        <v>Božanov</v>
      </c>
      <c r="U321" t="s">
        <v>7289</v>
      </c>
      <c r="V321">
        <v>529753.0</v>
      </c>
    </row>
    <row r="322" spans="13:22" ht="12.75" customHeight="1">
      <c r="M322" s="336">
        <f>IF(ISNUMBER(SEARCH(ZAKL_DATA!$B$29,N322)),MAX($M$2:M321)+1,0)</f>
        <v>320.0</v>
      </c>
      <c r="N322" s="356" t="s">
        <v>2239</v>
      </c>
      <c r="O322" s="358" t="s">
        <v>2817</v>
      </c>
      <c r="Q322" s="320"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5371</v>
      </c>
      <c r="V322">
        <v>529761.0</v>
      </c>
    </row>
    <row r="323" spans="13:22" ht="12.75" customHeight="1">
      <c r="M323" s="336">
        <f>IF(ISNUMBER(SEARCH(ZAKL_DATA!$B$29,N323)),MAX($M$2:M322)+1,0)</f>
        <v>321.0</v>
      </c>
      <c r="N323" s="356" t="s">
        <v>2241</v>
      </c>
      <c r="O323" s="358" t="s">
        <v>2818</v>
      </c>
      <c r="Q323" s="320" t="str">
        <f>IFERROR(VLOOKUP(ROWS($Q$3:Q323),$M$3:$N$1699,2,0),"")</f>
        <v>Činnosti vedení podniků</v>
      </c>
      <c r="S323" t="str">
        <f>IF(ISNUMBER(SEARCH(ZAKL_DATA!$B$18,FU!$U323)),U323,"")</f>
        <v>Božetice</v>
      </c>
      <c r="T323" t="str">
        <f t="array" ref="T323">IFERROR(INDEX($S$3:$S$6255,SMALL(IF(ISNUMBER(SEARCH("",$S$3:$S$6255)),ROW($S$1:$S$6253),""),ROW(S321))),"")</f>
        <v>Božetice</v>
      </c>
      <c r="U323" t="s">
        <v>5511</v>
      </c>
      <c r="V323">
        <v>529770.0</v>
      </c>
    </row>
    <row r="324" spans="13:22" ht="12.75" customHeight="1">
      <c r="M324" s="336">
        <f>IF(ISNUMBER(SEARCH(ZAKL_DATA!$B$29,N324)),MAX($M$2:M323)+1,0)</f>
        <v>322.0</v>
      </c>
      <c r="N324" s="356" t="s">
        <v>2242</v>
      </c>
      <c r="O324" s="358" t="s">
        <v>2819</v>
      </c>
      <c r="Q324" s="320" t="str">
        <f>IFERROR(VLOOKUP(ROWS($Q$3:Q324),$M$3:$N$1699,2,0),"")</f>
        <v>Poradenství v oblasti řízení</v>
      </c>
      <c r="S324" t="str">
        <f>IF(ISNUMBER(SEARCH(ZAKL_DATA!$B$18,FU!$U324)),U324,"")</f>
        <v>Boží Dar</v>
      </c>
      <c r="T324" t="str">
        <f t="array" ref="T324">IFERROR(INDEX($S$3:$S$6255,SMALL(IF(ISNUMBER(SEARCH("",$S$3:$S$6255)),ROW($S$1:$S$6253),""),ROW(S322))),"")</f>
        <v>Boží Dar</v>
      </c>
      <c r="U324" t="s">
        <v>3705</v>
      </c>
      <c r="V324">
        <v>529788.0</v>
      </c>
    </row>
    <row r="325" spans="13:22" ht="12.75" customHeight="1">
      <c r="M325" s="336">
        <f>IF(ISNUMBER(SEARCH(ZAKL_DATA!$B$29,N325)),MAX($M$2:M324)+1,0)</f>
        <v>323.0</v>
      </c>
      <c r="N325" s="356" t="s">
        <v>2246</v>
      </c>
      <c r="O325" s="358" t="s">
        <v>2820</v>
      </c>
      <c r="Q325" s="320"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8582</v>
      </c>
      <c r="V325">
        <v>529796.0</v>
      </c>
    </row>
    <row r="326" spans="13:22" ht="12.75" customHeight="1">
      <c r="M326" s="336">
        <f>IF(ISNUMBER(SEARCH(ZAKL_DATA!$B$29,N326)),MAX($M$2:M325)+1,0)</f>
        <v>324.0</v>
      </c>
      <c r="N326" s="356" t="s">
        <v>2253</v>
      </c>
      <c r="O326" s="358" t="s">
        <v>2821</v>
      </c>
      <c r="Q326" s="320" t="str">
        <f>IFERROR(VLOOKUP(ROWS($Q$3:Q326),$M$3:$N$1699,2,0),"")</f>
        <v>Technické zkoušky a analýzy</v>
      </c>
      <c r="S326" t="str">
        <f>IF(ISNUMBER(SEARCH(ZAKL_DATA!$B$18,FU!$U326)),U326,"")</f>
        <v>Božičany</v>
      </c>
      <c r="T326" t="str">
        <f t="array" ref="T326">IFERROR(INDEX($S$3:$S$6255,SMALL(IF(ISNUMBER(SEARCH("",$S$3:$S$6255)),ROW($S$1:$S$6253),""),ROW(S324))),"")</f>
        <v>Božičany</v>
      </c>
      <c r="U326" t="s">
        <v>5959</v>
      </c>
      <c r="V326">
        <v>529818.0</v>
      </c>
    </row>
    <row r="327" spans="13:22" ht="12.75" customHeight="1">
      <c r="M327" s="336">
        <f>IF(ISNUMBER(SEARCH(ZAKL_DATA!$B$29,N327)),MAX($M$2:M326)+1,0)</f>
        <v>325.0</v>
      </c>
      <c r="N327" s="356" t="s">
        <v>2256</v>
      </c>
      <c r="O327" s="358" t="s">
        <v>2822</v>
      </c>
      <c r="Q327" s="320"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5722</v>
      </c>
      <c r="V327">
        <v>529826.0</v>
      </c>
    </row>
    <row r="328" spans="13:22" ht="12.75" customHeight="1">
      <c r="M328" s="336">
        <f>IF(ISNUMBER(SEARCH(ZAKL_DATA!$B$29,N328)),MAX($M$2:M327)+1,0)</f>
        <v>326.0</v>
      </c>
      <c r="N328" s="356" t="s">
        <v>1604</v>
      </c>
      <c r="O328" s="358" t="s">
        <v>2823</v>
      </c>
      <c r="Q328" s="320"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5494</v>
      </c>
      <c r="V328">
        <v>529834.0</v>
      </c>
    </row>
    <row r="329" spans="13:22" ht="12.75" customHeight="1">
      <c r="M329" s="336">
        <f>IF(ISNUMBER(SEARCH(ZAKL_DATA!$B$29,N329)),MAX($M$2:M328)+1,0)</f>
        <v>327.0</v>
      </c>
      <c r="N329" s="356" t="s">
        <v>2262</v>
      </c>
      <c r="O329" s="358" t="s">
        <v>2824</v>
      </c>
      <c r="Q329" s="320"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7029</v>
      </c>
      <c r="V329">
        <v>529842.0</v>
      </c>
    </row>
    <row r="330" spans="13:22" ht="12.75" customHeight="1">
      <c r="M330" s="336">
        <f>IF(ISNUMBER(SEARCH(ZAKL_DATA!$B$29,N330)),MAX($M$2:M329)+1,0)</f>
        <v>328.0</v>
      </c>
      <c r="N330" s="356" t="s">
        <v>1607</v>
      </c>
      <c r="O330" s="358" t="s">
        <v>2825</v>
      </c>
      <c r="Q330" s="320"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7486</v>
      </c>
      <c r="V330">
        <v>529851.0</v>
      </c>
    </row>
    <row r="331" spans="13:22" ht="12.75" customHeight="1">
      <c r="M331" s="336">
        <f>IF(ISNUMBER(SEARCH(ZAKL_DATA!$B$29,N331)),MAX($M$2:M330)+1,0)</f>
        <v>329.0</v>
      </c>
      <c r="N331" s="356" t="s">
        <v>2264</v>
      </c>
      <c r="O331" s="358" t="s">
        <v>2826</v>
      </c>
      <c r="Q331" s="320" t="str">
        <f>IFERROR(VLOOKUP(ROWS($Q$3:Q331),$M$3:$N$1699,2,0),"")</f>
        <v>Reklamní činnosti</v>
      </c>
      <c r="S331" t="str">
        <f>IF(ISNUMBER(SEARCH(ZAKL_DATA!$B$18,FU!$U331)),U331,"")</f>
        <v>Brambory</v>
      </c>
      <c r="T331" t="str">
        <f t="array" ref="T331">IFERROR(INDEX($S$3:$S$6255,SMALL(IF(ISNUMBER(SEARCH("",$S$3:$S$6255)),ROW($S$1:$S$6253),""),ROW(S329))),"")</f>
        <v>Brambory</v>
      </c>
      <c r="U331" t="s">
        <v>4051</v>
      </c>
      <c r="V331">
        <v>529869.0</v>
      </c>
    </row>
    <row r="332" spans="13:22" ht="12.75" customHeight="1">
      <c r="M332" s="336">
        <f>IF(ISNUMBER(SEARCH(ZAKL_DATA!$B$29,N332)),MAX($M$2:M331)+1,0)</f>
        <v>330.0</v>
      </c>
      <c r="N332" s="356" t="s">
        <v>2267</v>
      </c>
      <c r="O332" s="358" t="s">
        <v>2827</v>
      </c>
      <c r="Q332" s="320" t="str">
        <f>IFERROR(VLOOKUP(ROWS($Q$3:Q332),$M$3:$N$1699,2,0),"")</f>
        <v>Průzkum trhu a veřejného mínění</v>
      </c>
      <c r="S332" t="str">
        <f>IF(ISNUMBER(SEARCH(ZAKL_DATA!$B$18,FU!$U332)),U332,"")</f>
        <v>Braňany</v>
      </c>
      <c r="T332" t="str">
        <f t="array" ref="T332">IFERROR(INDEX($S$3:$S$6255,SMALL(IF(ISNUMBER(SEARCH("",$S$3:$S$6255)),ROW($S$1:$S$6253),""),ROW(S330))),"")</f>
        <v>Braňany</v>
      </c>
      <c r="U332" t="s">
        <v>6762</v>
      </c>
      <c r="V332">
        <v>529877.0</v>
      </c>
    </row>
    <row r="333" spans="13:22" ht="12.75" customHeight="1">
      <c r="M333" s="336">
        <f>IF(ISNUMBER(SEARCH(ZAKL_DATA!$B$29,N333)),MAX($M$2:M332)+1,0)</f>
        <v>331.0</v>
      </c>
      <c r="N333" s="356" t="s">
        <v>2269</v>
      </c>
      <c r="O333" s="358" t="s">
        <v>2828</v>
      </c>
      <c r="Q333" s="320" t="str">
        <f>IFERROR(VLOOKUP(ROWS($Q$3:Q333),$M$3:$N$1699,2,0),"")</f>
        <v>Specializované návrhářské činnosti</v>
      </c>
      <c r="S333" t="str">
        <f>IF(ISNUMBER(SEARCH(ZAKL_DATA!$B$18,FU!$U333)),U333,"")</f>
        <v>Brandov</v>
      </c>
      <c r="T333" t="str">
        <f t="array" ref="T333">IFERROR(INDEX($S$3:$S$6255,SMALL(IF(ISNUMBER(SEARCH("",$S$3:$S$6255)),ROW($S$1:$S$6253),""),ROW(S331))),"")</f>
        <v>Brandov</v>
      </c>
      <c r="U333" t="s">
        <v>6763</v>
      </c>
      <c r="V333">
        <v>529885.0</v>
      </c>
    </row>
    <row r="334" spans="13:22" ht="12.75" customHeight="1">
      <c r="M334" s="336">
        <f>IF(ISNUMBER(SEARCH(ZAKL_DATA!$B$29,N334)),MAX($M$2:M333)+1,0)</f>
        <v>332.0</v>
      </c>
      <c r="N334" s="356" t="s">
        <v>2270</v>
      </c>
      <c r="O334" s="358" t="s">
        <v>2829</v>
      </c>
      <c r="Q334" s="320"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4723</v>
      </c>
      <c r="V334">
        <v>529893.0</v>
      </c>
    </row>
    <row r="335" spans="13:22" ht="12.75" customHeight="1">
      <c r="M335" s="336">
        <f>IF(ISNUMBER(SEARCH(ZAKL_DATA!$B$29,N335)),MAX($M$2:M334)+1,0)</f>
        <v>333.0</v>
      </c>
      <c r="N335" s="356" t="s">
        <v>2271</v>
      </c>
      <c r="O335" s="358" t="s">
        <v>2830</v>
      </c>
      <c r="Q335" s="320"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7686</v>
      </c>
      <c r="V335">
        <v>529907.0</v>
      </c>
    </row>
    <row r="336" spans="13:22" ht="12.75" customHeight="1">
      <c r="M336" s="336">
        <f>IF(ISNUMBER(SEARCH(ZAKL_DATA!$B$29,N336)),MAX($M$2:M335)+1,0)</f>
        <v>334.0</v>
      </c>
      <c r="N336" s="356" t="s">
        <v>2272</v>
      </c>
      <c r="O336" s="358" t="s">
        <v>2831</v>
      </c>
      <c r="Q336" s="320"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4174</v>
      </c>
      <c r="V336">
        <v>529915.0</v>
      </c>
    </row>
    <row r="337" spans="13:22" ht="12.75" customHeight="1">
      <c r="M337" s="336">
        <f>IF(ISNUMBER(SEARCH(ZAKL_DATA!$B$29,N337)),MAX($M$2:M336)+1,0)</f>
        <v>335.0</v>
      </c>
      <c r="N337" s="356" t="s">
        <v>2278</v>
      </c>
      <c r="O337" s="358" t="s">
        <v>2832</v>
      </c>
      <c r="Q337" s="320"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5512</v>
      </c>
      <c r="V337">
        <v>529923.0</v>
      </c>
    </row>
    <row r="338" spans="13:22" ht="12.75" customHeight="1">
      <c r="M338" s="336">
        <f>IF(ISNUMBER(SEARCH(ZAKL_DATA!$B$29,N338)),MAX($M$2:M337)+1,0)</f>
        <v>336.0</v>
      </c>
      <c r="N338" s="356" t="s">
        <v>2280</v>
      </c>
      <c r="O338" s="358" t="s">
        <v>2833</v>
      </c>
      <c r="Q338" s="320"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7855</v>
      </c>
      <c r="V338">
        <v>529931.0</v>
      </c>
    </row>
    <row r="339" spans="13:22" ht="12.75" customHeight="1">
      <c r="M339" s="336">
        <f>IF(ISNUMBER(SEARCH(ZAKL_DATA!$B$29,N339)),MAX($M$2:M338)+1,0)</f>
        <v>337.0</v>
      </c>
      <c r="N339" s="356" t="s">
        <v>2283</v>
      </c>
      <c r="O339" s="358" t="s">
        <v>2834</v>
      </c>
      <c r="Q339" s="320"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5672</v>
      </c>
      <c r="V339">
        <v>529940.0</v>
      </c>
    </row>
    <row r="340" spans="13:22" ht="12.75" customHeight="1">
      <c r="M340" s="336">
        <f>IF(ISNUMBER(SEARCH(ZAKL_DATA!$B$29,N340)),MAX($M$2:M339)+1,0)</f>
        <v>338.0</v>
      </c>
      <c r="N340" s="356" t="s">
        <v>2835</v>
      </c>
      <c r="O340" s="358" t="s">
        <v>2836</v>
      </c>
      <c r="Q340" s="320"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8583</v>
      </c>
      <c r="V340">
        <v>529958.0</v>
      </c>
    </row>
    <row r="341" spans="13:22" ht="12.75" customHeight="1">
      <c r="M341" s="336">
        <f>IF(ISNUMBER(SEARCH(ZAKL_DATA!$B$29,N341)),MAX($M$2:M340)+1,0)</f>
        <v>339.0</v>
      </c>
      <c r="N341" s="356" t="s">
        <v>2291</v>
      </c>
      <c r="O341" s="358" t="s">
        <v>2837</v>
      </c>
      <c r="Q341" s="320"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5909</v>
      </c>
      <c r="V341">
        <v>529966.0</v>
      </c>
    </row>
    <row r="342" spans="13:22" ht="12.75" customHeight="1">
      <c r="M342" s="336">
        <f>IF(ISNUMBER(SEARCH(ZAKL_DATA!$B$29,N342)),MAX($M$2:M341)+1,0)</f>
        <v>340.0</v>
      </c>
      <c r="N342" s="356" t="s">
        <v>2292</v>
      </c>
      <c r="O342" s="358" t="s">
        <v>2838</v>
      </c>
      <c r="Q342" s="320"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8524</v>
      </c>
      <c r="V342">
        <v>529974.0</v>
      </c>
    </row>
    <row r="343" spans="13:22" ht="12.75" customHeight="1">
      <c r="M343" s="336">
        <f>IF(ISNUMBER(SEARCH(ZAKL_DATA!$B$29,N343)),MAX($M$2:M342)+1,0)</f>
        <v>341.0</v>
      </c>
      <c r="N343" s="356" t="s">
        <v>2293</v>
      </c>
      <c r="O343" s="358" t="s">
        <v>2839</v>
      </c>
      <c r="Q343" s="320" t="str">
        <f>IFERROR(VLOOKUP(ROWS($Q$3:Q343),$M$3:$N$1699,2,0),"")</f>
        <v>Ostatní poskytování lidských zdrojů</v>
      </c>
      <c r="S343" t="str">
        <f>IF(ISNUMBER(SEARCH(ZAKL_DATA!$B$18,FU!$U343)),U343,"")</f>
        <v>Branky</v>
      </c>
      <c r="T343" t="str">
        <f t="array" ref="T343">IFERROR(INDEX($S$3:$S$6255,SMALL(IF(ISNUMBER(SEARCH("",$S$3:$S$6255)),ROW($S$1:$S$6253),""),ROW(S341))),"")</f>
        <v>Branky</v>
      </c>
      <c r="U343" t="s">
        <v>5020</v>
      </c>
      <c r="V343">
        <v>529982.0</v>
      </c>
    </row>
    <row r="344" spans="13:22" ht="12.75" customHeight="1">
      <c r="M344" s="336">
        <f>IF(ISNUMBER(SEARCH(ZAKL_DATA!$B$29,N344)),MAX($M$2:M343)+1,0)</f>
        <v>342.0</v>
      </c>
      <c r="N344" s="356" t="s">
        <v>2294</v>
      </c>
      <c r="O344" s="358" t="s">
        <v>2840</v>
      </c>
      <c r="Q344" s="320"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3920</v>
      </c>
      <c r="V344">
        <v>529991.0</v>
      </c>
    </row>
    <row r="345" spans="13:22" ht="12.75" customHeight="1">
      <c r="M345" s="336">
        <f>IF(ISNUMBER(SEARCH(ZAKL_DATA!$B$29,N345)),MAX($M$2:M344)+1,0)</f>
        <v>343.0</v>
      </c>
      <c r="N345" s="356" t="s">
        <v>2297</v>
      </c>
      <c r="O345" s="358" t="s">
        <v>2841</v>
      </c>
      <c r="Q345" s="320" t="str">
        <f>IFERROR(VLOOKUP(ROWS($Q$3:Q345),$M$3:$N$1699,2,0),"")</f>
        <v>Ostatní rezervační a související činnosti</v>
      </c>
      <c r="S345" t="str">
        <f>IF(ISNUMBER(SEARCH(ZAKL_DATA!$B$18,FU!$U345)),U345,"")</f>
        <v>Branov</v>
      </c>
      <c r="T345" t="str">
        <f t="array" ref="T345">IFERROR(INDEX($S$3:$S$6255,SMALL(IF(ISNUMBER(SEARCH("",$S$3:$S$6255)),ROW($S$1:$S$6253),""),ROW(S343))),"")</f>
        <v>Branov</v>
      </c>
      <c r="U345" t="s">
        <v>5023</v>
      </c>
      <c r="V345">
        <v>530000.0</v>
      </c>
    </row>
    <row r="346" spans="13:22" ht="12.75" customHeight="1">
      <c r="M346" s="336">
        <f>IF(ISNUMBER(SEARCH(ZAKL_DATA!$B$29,N346)),MAX($M$2:M345)+1,0)</f>
        <v>344.0</v>
      </c>
      <c r="N346" s="356" t="s">
        <v>2301</v>
      </c>
      <c r="O346" s="358" t="s">
        <v>2842</v>
      </c>
      <c r="Q346" s="320"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8371</v>
      </c>
      <c r="V346">
        <v>530018.0</v>
      </c>
    </row>
    <row r="347" spans="13:22" ht="12.75" customHeight="1">
      <c r="M347" s="336">
        <f>IF(ISNUMBER(SEARCH(ZAKL_DATA!$B$29,N347)),MAX($M$2:M346)+1,0)</f>
        <v>345.0</v>
      </c>
      <c r="N347" s="356" t="s">
        <v>2302</v>
      </c>
      <c r="O347" s="358" t="s">
        <v>2843</v>
      </c>
      <c r="Q347" s="320"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8813</v>
      </c>
      <c r="V347">
        <v>530026.0</v>
      </c>
    </row>
    <row r="348" spans="13:22" ht="12.75" customHeight="1">
      <c r="M348" s="336">
        <f>IF(ISNUMBER(SEARCH(ZAKL_DATA!$B$29,N348)),MAX($M$2:M347)+1,0)</f>
        <v>346.0</v>
      </c>
      <c r="N348" s="356" t="s">
        <v>2303</v>
      </c>
      <c r="O348" s="358" t="s">
        <v>2844</v>
      </c>
      <c r="Q348" s="320" t="str">
        <f>IFERROR(VLOOKUP(ROWS($Q$3:Q348),$M$3:$N$1699,2,0),"")</f>
        <v>Pátrací činnosti</v>
      </c>
      <c r="S348" t="str">
        <f>IF(ISNUMBER(SEARCH(ZAKL_DATA!$B$18,FU!$U348)),U348,"")</f>
        <v>Branžež</v>
      </c>
      <c r="T348" t="str">
        <f t="array" ref="T348">IFERROR(INDEX($S$3:$S$6255,SMALL(IF(ISNUMBER(SEARCH("",$S$3:$S$6255)),ROW($S$1:$S$6253),""),ROW(S346))),"")</f>
        <v>Branžež</v>
      </c>
      <c r="U348" t="s">
        <v>7122</v>
      </c>
      <c r="V348">
        <v>530034.0</v>
      </c>
    </row>
    <row r="349" spans="13:22" ht="12.75" customHeight="1">
      <c r="M349" s="336">
        <f>IF(ISNUMBER(SEARCH(ZAKL_DATA!$B$29,N349)),MAX($M$2:M348)+1,0)</f>
        <v>347.0</v>
      </c>
      <c r="N349" s="356" t="s">
        <v>2305</v>
      </c>
      <c r="O349" s="358" t="s">
        <v>2845</v>
      </c>
      <c r="Q349" s="320" t="str">
        <f>IFERROR(VLOOKUP(ROWS($Q$3:Q349),$M$3:$N$1699,2,0),"")</f>
        <v>Kombinované pomocné činnosti</v>
      </c>
      <c r="S349" t="str">
        <f>IF(ISNUMBER(SEARCH(ZAKL_DATA!$B$18,FU!$U349)),U349,"")</f>
        <v>Braškov</v>
      </c>
      <c r="T349" t="str">
        <f t="array" ref="T349">IFERROR(INDEX($S$3:$S$6255,SMALL(IF(ISNUMBER(SEARCH("",$S$3:$S$6255)),ROW($S$1:$S$6253),""),ROW(S347))),"")</f>
        <v>Braškov</v>
      </c>
      <c r="U349" t="s">
        <v>4175</v>
      </c>
      <c r="V349">
        <v>530042.0</v>
      </c>
    </row>
    <row r="350" spans="13:22" ht="12.75" customHeight="1">
      <c r="M350" s="336">
        <f>IF(ISNUMBER(SEARCH(ZAKL_DATA!$B$29,N350)),MAX($M$2:M349)+1,0)</f>
        <v>348.0</v>
      </c>
      <c r="N350" s="356" t="s">
        <v>2846</v>
      </c>
      <c r="O350" s="358" t="s">
        <v>2847</v>
      </c>
      <c r="Q350" s="320"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4094</v>
      </c>
      <c r="V350">
        <v>530051.0</v>
      </c>
    </row>
    <row r="351" spans="13:22" ht="12.75" customHeight="1">
      <c r="M351" s="336">
        <f>IF(ISNUMBER(SEARCH(ZAKL_DATA!$B$29,N351)),MAX($M$2:M350)+1,0)</f>
        <v>349.0</v>
      </c>
      <c r="N351" s="356" t="s">
        <v>2306</v>
      </c>
      <c r="O351" s="358" t="s">
        <v>2848</v>
      </c>
      <c r="Q351" s="320" t="str">
        <f>IFERROR(VLOOKUP(ROWS($Q$3:Q351),$M$3:$N$1699,2,0),"")</f>
        <v>Úklidové činnosti</v>
      </c>
      <c r="S351" t="str">
        <f>IF(ISNUMBER(SEARCH(ZAKL_DATA!$B$18,FU!$U351)),U351,"")</f>
        <v>Bratčice</v>
      </c>
      <c r="T351" t="str">
        <f t="array" ref="T351">IFERROR(INDEX($S$3:$S$6255,SMALL(IF(ISNUMBER(SEARCH("",$S$3:$S$6255)),ROW($S$1:$S$6253),""),ROW(S349))),"")</f>
        <v>Bratčice</v>
      </c>
      <c r="U351" t="s">
        <v>4094</v>
      </c>
      <c r="V351">
        <v>530069.0</v>
      </c>
    </row>
    <row r="352" spans="13:22" ht="12.75" customHeight="1">
      <c r="M352" s="336">
        <f>IF(ISNUMBER(SEARCH(ZAKL_DATA!$B$29,N352)),MAX($M$2:M351)+1,0)</f>
        <v>350.0</v>
      </c>
      <c r="N352" s="356" t="s">
        <v>1612</v>
      </c>
      <c r="O352" s="358" t="s">
        <v>2849</v>
      </c>
      <c r="Q352" s="320"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4871</v>
      </c>
      <c r="V352">
        <v>530085.0</v>
      </c>
    </row>
    <row r="353" spans="13:22" ht="12.75" customHeight="1">
      <c r="M353" s="336">
        <f>IF(ISNUMBER(SEARCH(ZAKL_DATA!$B$29,N353)),MAX($M$2:M352)+1,0)</f>
        <v>351.0</v>
      </c>
      <c r="N353" s="356" t="s">
        <v>2310</v>
      </c>
      <c r="O353" s="358" t="s">
        <v>2850</v>
      </c>
      <c r="Q353" s="320"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4177</v>
      </c>
      <c r="V353">
        <v>530093.0</v>
      </c>
    </row>
    <row r="354" spans="13:22" ht="12.75" customHeight="1">
      <c r="M354" s="336">
        <f>IF(ISNUMBER(SEARCH(ZAKL_DATA!$B$29,N354)),MAX($M$2:M353)+1,0)</f>
        <v>352.0</v>
      </c>
      <c r="N354" s="356" t="s">
        <v>2312</v>
      </c>
      <c r="O354" s="358" t="s">
        <v>2851</v>
      </c>
      <c r="Q354" s="320"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4177</v>
      </c>
      <c r="V354">
        <v>530107.0</v>
      </c>
    </row>
    <row r="355" spans="13:22" ht="12.75" customHeight="1">
      <c r="M355" s="336">
        <f>IF(ISNUMBER(SEARCH(ZAKL_DATA!$B$29,N355)),MAX($M$2:M354)+1,0)</f>
        <v>353.0</v>
      </c>
      <c r="N355" s="356" t="s">
        <v>2314</v>
      </c>
      <c r="O355" s="358" t="s">
        <v>2852</v>
      </c>
      <c r="Q355" s="320"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6923</v>
      </c>
      <c r="V355">
        <v>530115.0</v>
      </c>
    </row>
    <row r="356" spans="13:22" ht="12.75" customHeight="1">
      <c r="M356" s="336">
        <f>IF(ISNUMBER(SEARCH(ZAKL_DATA!$B$29,N356)),MAX($M$2:M355)+1,0)</f>
        <v>354.0</v>
      </c>
      <c r="N356" s="356" t="s">
        <v>2315</v>
      </c>
      <c r="O356" s="358" t="s">
        <v>2853</v>
      </c>
      <c r="Q356" s="320"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8011</v>
      </c>
      <c r="V356">
        <v>530123.0</v>
      </c>
    </row>
    <row r="357" spans="13:22" ht="12.75" customHeight="1">
      <c r="M357" s="336">
        <f>IF(ISNUMBER(SEARCH(ZAKL_DATA!$B$29,N357)),MAX($M$2:M356)+1,0)</f>
        <v>355.0</v>
      </c>
      <c r="N357" s="356" t="s">
        <v>2316</v>
      </c>
      <c r="O357" s="358" t="s">
        <v>2854</v>
      </c>
      <c r="Q357" s="320" t="str">
        <f>IFERROR(VLOOKUP(ROWS($Q$3:Q357),$M$3:$N$1699,2,0),"")</f>
        <v>Podpůrné činnosti pro podnikání j. n.</v>
      </c>
      <c r="S357" t="str">
        <f>IF(ISNUMBER(SEARCH(ZAKL_DATA!$B$18,FU!$U357)),U357,"")</f>
        <v>Bratřice</v>
      </c>
      <c r="T357" t="str">
        <f t="array" ref="T357">IFERROR(INDEX($S$3:$S$6255,SMALL(IF(ISNUMBER(SEARCH("",$S$3:$S$6255)),ROW($S$1:$S$6253),""),ROW(S355))),"")</f>
        <v>Bratřice</v>
      </c>
      <c r="U357" t="s">
        <v>5372</v>
      </c>
      <c r="V357">
        <v>530131.0</v>
      </c>
    </row>
    <row r="358" spans="13:22" ht="12.75" customHeight="1">
      <c r="M358" s="336">
        <f>IF(ISNUMBER(SEARCH(ZAKL_DATA!$B$29,N358)),MAX($M$2:M357)+1,0)</f>
        <v>356.0</v>
      </c>
      <c r="N358" s="356" t="s">
        <v>2321</v>
      </c>
      <c r="O358" s="358" t="s">
        <v>2855</v>
      </c>
      <c r="Q358" s="320"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5807</v>
      </c>
      <c r="V358">
        <v>530140.0</v>
      </c>
    </row>
    <row r="359" spans="13:22" ht="12.75" customHeight="1">
      <c r="M359" s="336">
        <f>IF(ISNUMBER(SEARCH(ZAKL_DATA!$B$29,N359)),MAX($M$2:M358)+1,0)</f>
        <v>357.0</v>
      </c>
      <c r="N359" s="356" t="s">
        <v>2324</v>
      </c>
      <c r="O359" s="358" t="s">
        <v>2856</v>
      </c>
      <c r="Q359" s="320" t="str">
        <f>IFERROR(VLOOKUP(ROWS($Q$3:Q359),$M$3:$N$1699,2,0),"")</f>
        <v>Činnosti pro společnost jako celek</v>
      </c>
      <c r="S359" t="str">
        <f>IF(ISNUMBER(SEARCH(ZAKL_DATA!$B$18,FU!$U359)),U359,"")</f>
        <v>Bratřínov</v>
      </c>
      <c r="T359" t="str">
        <f t="array" ref="T359">IFERROR(INDEX($S$3:$S$6255,SMALL(IF(ISNUMBER(SEARCH("",$S$3:$S$6255)),ROW($S$1:$S$6253),""),ROW(S357))),"")</f>
        <v>Bratřínov</v>
      </c>
      <c r="U359" t="s">
        <v>7061</v>
      </c>
      <c r="V359">
        <v>530158.0</v>
      </c>
    </row>
    <row r="360" spans="13:22" ht="12.75" customHeight="1">
      <c r="M360" s="336">
        <f>IF(ISNUMBER(SEARCH(ZAKL_DATA!$B$29,N360)),MAX($M$2:M359)+1,0)</f>
        <v>358.0</v>
      </c>
      <c r="N360" s="356" t="s">
        <v>2332</v>
      </c>
      <c r="O360" s="358" t="s">
        <v>2857</v>
      </c>
      <c r="Q360" s="320"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6025</v>
      </c>
      <c r="V360">
        <v>530166.0</v>
      </c>
    </row>
    <row r="361" spans="13:22" ht="12.75" customHeight="1">
      <c r="M361" s="336">
        <f>IF(ISNUMBER(SEARCH(ZAKL_DATA!$B$29,N361)),MAX($M$2:M360)+1,0)</f>
        <v>359.0</v>
      </c>
      <c r="N361" s="356" t="s">
        <v>2334</v>
      </c>
      <c r="O361" s="358" t="s">
        <v>2858</v>
      </c>
      <c r="Q361" s="320" t="str">
        <f>IFERROR(VLOOKUP(ROWS($Q$3:Q361),$M$3:$N$1699,2,0),"")</f>
        <v>Předškolní vzdělávání</v>
      </c>
      <c r="S361" t="str">
        <f>IF(ISNUMBER(SEARCH(ZAKL_DATA!$B$18,FU!$U361)),U361,"")</f>
        <v>Brázdim</v>
      </c>
      <c r="T361" t="str">
        <f t="array" ref="T361">IFERROR(INDEX($S$3:$S$6255,SMALL(IF(ISNUMBER(SEARCH("",$S$3:$S$6255)),ROW($S$1:$S$6253),""),ROW(S359))),"")</f>
        <v>Brázdim</v>
      </c>
      <c r="U361" t="s">
        <v>4724</v>
      </c>
      <c r="V361">
        <v>530174.0</v>
      </c>
    </row>
    <row r="362" spans="13:22" ht="12.75" customHeight="1">
      <c r="M362" s="336">
        <f>IF(ISNUMBER(SEARCH(ZAKL_DATA!$B$29,N362)),MAX($M$2:M361)+1,0)</f>
        <v>360.0</v>
      </c>
      <c r="N362" s="356" t="s">
        <v>2335</v>
      </c>
      <c r="O362" s="358" t="s">
        <v>2859</v>
      </c>
      <c r="Q362" s="320" t="str">
        <f>IFERROR(VLOOKUP(ROWS($Q$3:Q362),$M$3:$N$1699,2,0),"")</f>
        <v>Primární vzdělávání</v>
      </c>
      <c r="S362" t="str">
        <f>IF(ISNUMBER(SEARCH(ZAKL_DATA!$B$18,FU!$U362)),U362,"")</f>
        <v>Brdy</v>
      </c>
      <c r="T362" t="str">
        <f t="array" ref="T362">IFERROR(INDEX($S$3:$S$6255,SMALL(IF(ISNUMBER(SEARCH("",$S$3:$S$6255)),ROW($S$1:$S$6253),""),ROW(S360))),"")</f>
        <v>Brdy</v>
      </c>
      <c r="U362" t="s">
        <v>4872</v>
      </c>
      <c r="V362">
        <v>530182.0</v>
      </c>
    </row>
    <row r="363" spans="13:22" ht="12.75" customHeight="1">
      <c r="M363" s="336">
        <f>IF(ISNUMBER(SEARCH(ZAKL_DATA!$B$29,N363)),MAX($M$2:M362)+1,0)</f>
        <v>361.0</v>
      </c>
      <c r="N363" s="356" t="s">
        <v>2336</v>
      </c>
      <c r="O363" s="358" t="s">
        <v>2860</v>
      </c>
      <c r="Q363" s="320" t="str">
        <f>IFERROR(VLOOKUP(ROWS($Q$3:Q363),$M$3:$N$1699,2,0),"")</f>
        <v>Sekundární vzdělávání</v>
      </c>
      <c r="S363" t="str">
        <f>IF(ISNUMBER(SEARCH(ZAKL_DATA!$B$18,FU!$U363)),U363,"")</f>
        <v>Brloh</v>
      </c>
      <c r="T363" t="str">
        <f t="array" ref="T363">IFERROR(INDEX($S$3:$S$6255,SMALL(IF(ISNUMBER(SEARCH("",$S$3:$S$6255)),ROW($S$1:$S$6253),""),ROW(S361))),"")</f>
        <v>Brloh</v>
      </c>
      <c r="U363" t="s">
        <v>5224</v>
      </c>
      <c r="V363">
        <v>530191.0</v>
      </c>
    </row>
    <row r="364" spans="13:22" ht="12.75" customHeight="1">
      <c r="M364" s="336">
        <f>IF(ISNUMBER(SEARCH(ZAKL_DATA!$B$29,N364)),MAX($M$2:M363)+1,0)</f>
        <v>362.0</v>
      </c>
      <c r="N364" s="356" t="s">
        <v>2343</v>
      </c>
      <c r="O364" s="358" t="s">
        <v>2861</v>
      </c>
      <c r="Q364" s="320" t="str">
        <f>IFERROR(VLOOKUP(ROWS($Q$3:Q364),$M$3:$N$1699,2,0),"")</f>
        <v>Postsekundární vzdělávání</v>
      </c>
      <c r="S364" t="str">
        <f>IF(ISNUMBER(SEARCH(ZAKL_DATA!$B$18,FU!$U364)),U364,"")</f>
        <v>Brloh</v>
      </c>
      <c r="T364" t="str">
        <f t="array" ref="T364">IFERROR(INDEX($S$3:$S$6255,SMALL(IF(ISNUMBER(SEARCH("",$S$3:$S$6255)),ROW($S$1:$S$6253),""),ROW(S362))),"")</f>
        <v>Brloh</v>
      </c>
      <c r="U364" t="s">
        <v>5224</v>
      </c>
      <c r="V364">
        <v>530204.0</v>
      </c>
    </row>
    <row r="365" spans="13:22" ht="12.75" customHeight="1">
      <c r="M365" s="336">
        <f>IF(ISNUMBER(SEARCH(ZAKL_DATA!$B$29,N365)),MAX($M$2:M364)+1,0)</f>
        <v>363.0</v>
      </c>
      <c r="N365" s="356" t="s">
        <v>2346</v>
      </c>
      <c r="O365" s="358" t="s">
        <v>2862</v>
      </c>
      <c r="Q365" s="320" t="str">
        <f>IFERROR(VLOOKUP(ROWS($Q$3:Q365),$M$3:$N$1699,2,0),"")</f>
        <v>Ostatní vzdělávání</v>
      </c>
      <c r="S365" t="str">
        <f>IF(ISNUMBER(SEARCH(ZAKL_DATA!$B$18,FU!$U365)),U365,"")</f>
        <v>Brňany</v>
      </c>
      <c r="T365" t="str">
        <f t="array" ref="T365">IFERROR(INDEX($S$3:$S$6255,SMALL(IF(ISNUMBER(SEARCH("",$S$3:$S$6255)),ROW($S$1:$S$6253),""),ROW(S363))),"")</f>
        <v>Brňany</v>
      </c>
      <c r="U365" t="s">
        <v>6561</v>
      </c>
      <c r="V365">
        <v>530212.0</v>
      </c>
    </row>
    <row r="366" spans="13:22" ht="12.75" customHeight="1">
      <c r="M366" s="336">
        <f>IF(ISNUMBER(SEARCH(ZAKL_DATA!$B$29,N366)),MAX($M$2:M365)+1,0)</f>
        <v>364.0</v>
      </c>
      <c r="N366" s="356" t="s">
        <v>2358</v>
      </c>
      <c r="O366" s="358" t="s">
        <v>2863</v>
      </c>
      <c r="Q366" s="320" t="str">
        <f>IFERROR(VLOOKUP(ROWS($Q$3:Q366),$M$3:$N$1699,2,0),"")</f>
        <v>Podpůrné činnosti ve vzdělávání</v>
      </c>
      <c r="S366" t="str">
        <f>IF(ISNUMBER(SEARCH(ZAKL_DATA!$B$18,FU!$U366)),U366,"")</f>
        <v>Brněnec</v>
      </c>
      <c r="T366" t="str">
        <f t="array" ref="T366">IFERROR(INDEX($S$3:$S$6255,SMALL(IF(ISNUMBER(SEARCH("",$S$3:$S$6255)),ROW($S$1:$S$6253),""),ROW(S364))),"")</f>
        <v>Brněnec</v>
      </c>
      <c r="U366" t="s">
        <v>7536</v>
      </c>
      <c r="V366">
        <v>530221.0</v>
      </c>
    </row>
    <row r="367" spans="13:22" ht="12.75" customHeight="1">
      <c r="M367" s="336">
        <f>IF(ISNUMBER(SEARCH(ZAKL_DATA!$B$29,N367)),MAX($M$2:M366)+1,0)</f>
        <v>365.0</v>
      </c>
      <c r="N367" s="356" t="s">
        <v>2360</v>
      </c>
      <c r="O367" s="358" t="s">
        <v>2864</v>
      </c>
      <c r="Q367" s="320" t="str">
        <f>IFERROR(VLOOKUP(ROWS($Q$3:Q367),$M$3:$N$1699,2,0),"")</f>
        <v>Ústavní zdravotní péče</v>
      </c>
      <c r="S367" t="str">
        <f>IF(ISNUMBER(SEARCH(ZAKL_DATA!$B$18,FU!$U367)),U367,"")</f>
        <v>Brníčko</v>
      </c>
      <c r="T367" t="str">
        <f t="array" ref="T367">IFERROR(INDEX($S$3:$S$6255,SMALL(IF(ISNUMBER(SEARCH("",$S$3:$S$6255)),ROW($S$1:$S$6253),""),ROW(S365))),"")</f>
        <v>Brníčko</v>
      </c>
      <c r="U367" t="s">
        <v>4040</v>
      </c>
      <c r="V367">
        <v>530239.0</v>
      </c>
    </row>
    <row r="368" spans="13:22" ht="12.75" customHeight="1">
      <c r="M368" s="336">
        <f>IF(ISNUMBER(SEARCH(ZAKL_DATA!$B$29,N368)),MAX($M$2:M367)+1,0)</f>
        <v>366.0</v>
      </c>
      <c r="N368" s="356" t="s">
        <v>2361</v>
      </c>
      <c r="O368" s="358" t="s">
        <v>2865</v>
      </c>
      <c r="Q368" s="320" t="str">
        <f>IFERROR(VLOOKUP(ROWS($Q$3:Q368),$M$3:$N$1699,2,0),"")</f>
        <v>Ambulantní a zubní zdravotní péče</v>
      </c>
      <c r="S368" t="str">
        <f>IF(ISNUMBER(SEARCH(ZAKL_DATA!$B$18,FU!$U368)),U368,"")</f>
        <v>Brnířov</v>
      </c>
      <c r="T368" t="str">
        <f t="array" ref="T368">IFERROR(INDEX($S$3:$S$6255,SMALL(IF(ISNUMBER(SEARCH("",$S$3:$S$6255)),ROW($S$1:$S$6253),""),ROW(S366))),"")</f>
        <v>Brnířov</v>
      </c>
      <c r="U368" t="s">
        <v>6689</v>
      </c>
      <c r="V368">
        <v>530247.0</v>
      </c>
    </row>
    <row r="369" spans="13:22" ht="12.75" customHeight="1">
      <c r="M369" s="336">
        <f>IF(ISNUMBER(SEARCH(ZAKL_DATA!$B$29,N369)),MAX($M$2:M368)+1,0)</f>
        <v>367.0</v>
      </c>
      <c r="N369" s="356" t="s">
        <v>2365</v>
      </c>
      <c r="O369" s="358" t="s">
        <v>2866</v>
      </c>
      <c r="Q369" s="320"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6287</v>
      </c>
      <c r="V369">
        <v>530263.0</v>
      </c>
    </row>
    <row r="370" spans="13:22" ht="12.75" customHeight="1">
      <c r="M370" s="336">
        <f>IF(ISNUMBER(SEARCH(ZAKL_DATA!$B$29,N370)),MAX($M$2:M369)+1,0)</f>
        <v>368.0</v>
      </c>
      <c r="N370" s="356" t="s">
        <v>2867</v>
      </c>
      <c r="O370" s="358" t="s">
        <v>2573</v>
      </c>
      <c r="Q370" s="320" t="str">
        <f>IFERROR(VLOOKUP(ROWS($Q$3:Q370),$M$3:$N$1699,2,0),"")</f>
        <v>Ústavní sociální péče</v>
      </c>
      <c r="S370" t="str">
        <f>IF(ISNUMBER(SEARCH(ZAKL_DATA!$B$18,FU!$U370)),U370,"")</f>
        <v>Brno</v>
      </c>
      <c r="T370" t="str">
        <f t="array" ref="T370">IFERROR(INDEX($S$3:$S$6255,SMALL(IF(ISNUMBER(SEARCH("",$S$3:$S$6255)),ROW($S$1:$S$6253),""),ROW(S368))),"")</f>
        <v>Brno</v>
      </c>
      <c r="U370" t="s">
        <v>7848</v>
      </c>
      <c r="V370">
        <v>530271.0</v>
      </c>
    </row>
    <row r="371" spans="13:22" ht="12.75" customHeight="1">
      <c r="M371" s="336">
        <f>IF(ISNUMBER(SEARCH(ZAKL_DATA!$B$29,N371)),MAX($M$2:M370)+1,0)</f>
        <v>369.0</v>
      </c>
      <c r="N371" s="356" t="s">
        <v>2369</v>
      </c>
      <c r="O371" s="358" t="s">
        <v>2868</v>
      </c>
      <c r="Q371" s="320"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7959</v>
      </c>
      <c r="V371">
        <v>530280.0</v>
      </c>
    </row>
    <row r="372" spans="13:22" ht="12.75" customHeight="1">
      <c r="M372" s="336">
        <f>IF(ISNUMBER(SEARCH(ZAKL_DATA!$B$29,N372)),MAX($M$2:M371)+1,0)</f>
        <v>370.0</v>
      </c>
      <c r="N372" s="356" t="s">
        <v>2869</v>
      </c>
      <c r="O372" s="358" t="s">
        <v>2870</v>
      </c>
      <c r="Q372" s="320"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5016</v>
      </c>
      <c r="V372">
        <v>530298.0</v>
      </c>
    </row>
    <row r="373" spans="13:22" ht="12.75" customHeight="1">
      <c r="M373" s="336">
        <f>IF(ISNUMBER(SEARCH(ZAKL_DATA!$B$29,N373)),MAX($M$2:M372)+1,0)</f>
        <v>371.0</v>
      </c>
      <c r="N373" s="356" t="s">
        <v>2372</v>
      </c>
      <c r="O373" s="358" t="s">
        <v>2871</v>
      </c>
      <c r="Q373" s="320"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4500</v>
      </c>
      <c r="V373">
        <v>530301.0</v>
      </c>
    </row>
    <row r="374" spans="13:22" ht="12.75" customHeight="1">
      <c r="M374" s="336">
        <f>IF(ISNUMBER(SEARCH(ZAKL_DATA!$B$29,N374)),MAX($M$2:M373)+1,0)</f>
        <v>372.0</v>
      </c>
      <c r="N374" s="356" t="s">
        <v>2375</v>
      </c>
      <c r="O374" s="358" t="s">
        <v>2872</v>
      </c>
      <c r="Q374" s="320" t="str">
        <f>IFERROR(VLOOKUP(ROWS($Q$3:Q374),$M$3:$N$1699,2,0),"")</f>
        <v>Ostatní pobytové služby sociální péče</v>
      </c>
      <c r="S374" t="str">
        <f>IF(ISNUMBER(SEARCH(ZAKL_DATA!$B$18,FU!$U374)),U374,"")</f>
        <v>Brodec</v>
      </c>
      <c r="T374" t="str">
        <f t="array" ref="T374">IFERROR(INDEX($S$3:$S$6255,SMALL(IF(ISNUMBER(SEARCH("",$S$3:$S$6255)),ROW($S$1:$S$6253),""),ROW(S372))),"")</f>
        <v>Brodec</v>
      </c>
      <c r="U374" t="s">
        <v>5333</v>
      </c>
      <c r="V374">
        <v>530310.0</v>
      </c>
    </row>
    <row r="375" spans="13:22" ht="12.75" customHeight="1">
      <c r="M375" s="336">
        <f>IF(ISNUMBER(SEARCH(ZAKL_DATA!$B$29,N375)),MAX($M$2:M374)+1,0)</f>
        <v>373.0</v>
      </c>
      <c r="N375" s="356" t="s">
        <v>2873</v>
      </c>
      <c r="O375" s="358" t="s">
        <v>2874</v>
      </c>
      <c r="Q375" s="320"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8297</v>
      </c>
      <c r="V375">
        <v>530328.0</v>
      </c>
    </row>
    <row r="376" spans="13:22" ht="12.75" customHeight="1">
      <c r="M376" s="336">
        <f>IF(ISNUMBER(SEARCH(ZAKL_DATA!$B$29,N376)),MAX($M$2:M375)+1,0)</f>
        <v>374.0</v>
      </c>
      <c r="N376" s="356" t="s">
        <v>2378</v>
      </c>
      <c r="O376" s="358" t="s">
        <v>2875</v>
      </c>
      <c r="Q376" s="320"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8298</v>
      </c>
      <c r="V376">
        <v>530336.0</v>
      </c>
    </row>
    <row r="377" spans="13:22" ht="12.75" customHeight="1">
      <c r="M377" s="336">
        <f>IF(ISNUMBER(SEARCH(ZAKL_DATA!$B$29,N377)),MAX($M$2:M376)+1,0)</f>
        <v>375.0</v>
      </c>
      <c r="N377" s="356" t="s">
        <v>1614</v>
      </c>
      <c r="O377" s="358" t="s">
        <v>2876</v>
      </c>
      <c r="Q377" s="320"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3800</v>
      </c>
      <c r="V377">
        <v>530344.0</v>
      </c>
    </row>
    <row r="378" spans="13:22" ht="12.75" customHeight="1">
      <c r="M378" s="336">
        <f>IF(ISNUMBER(SEARCH(ZAKL_DATA!$B$29,N378)),MAX($M$2:M377)+1,0)</f>
        <v>376.0</v>
      </c>
      <c r="N378" s="356" t="s">
        <v>1615</v>
      </c>
      <c r="O378" s="358" t="s">
        <v>2877</v>
      </c>
      <c r="Q378" s="320" t="str">
        <f>IFERROR(VLOOKUP(ROWS($Q$3:Q378),$M$3:$N$1699,2,0),"")</f>
        <v>Těžba rašeliny</v>
      </c>
      <c r="S378" t="str">
        <f>IF(ISNUMBER(SEARCH(ZAKL_DATA!$B$18,FU!$U378)),U378,"")</f>
        <v>Brodeslavy</v>
      </c>
      <c r="T378" t="str">
        <f t="array" ref="T378">IFERROR(INDEX($S$3:$S$6255,SMALL(IF(ISNUMBER(SEARCH("",$S$3:$S$6255)),ROW($S$1:$S$6253),""),ROW(S376))),"")</f>
        <v>Brodeslavy</v>
      </c>
      <c r="U378" t="s">
        <v>6715</v>
      </c>
      <c r="V378">
        <v>530352.0</v>
      </c>
    </row>
    <row r="379" spans="13:22" ht="12.75" customHeight="1">
      <c r="M379" s="336">
        <f>IF(ISNUMBER(SEARCH(ZAKL_DATA!$B$29,N379)),MAX($M$2:M378)+1,0)</f>
        <v>377.0</v>
      </c>
      <c r="N379" s="356" t="s">
        <v>1616</v>
      </c>
      <c r="O379" s="358" t="s">
        <v>2878</v>
      </c>
      <c r="Q379" s="320" t="str">
        <f>IFERROR(VLOOKUP(ROWS($Q$3:Q379),$M$3:$N$1699,2,0),"")</f>
        <v>Těžba soli</v>
      </c>
      <c r="S379" t="str">
        <f>IF(ISNUMBER(SEARCH(ZAKL_DATA!$B$18,FU!$U379)),U379,"")</f>
        <v>Broumov</v>
      </c>
      <c r="T379" t="str">
        <f t="array" ref="T379">IFERROR(INDEX($S$3:$S$6255,SMALL(IF(ISNUMBER(SEARCH("",$S$3:$S$6255)),ROW($S$1:$S$6253),""),ROW(S377))),"")</f>
        <v>Broumov</v>
      </c>
      <c r="U379" t="s">
        <v>4998</v>
      </c>
      <c r="V379">
        <v>530361.0</v>
      </c>
    </row>
    <row r="380" spans="13:22" ht="12.75" customHeight="1">
      <c r="M380" s="336">
        <f>IF(ISNUMBER(SEARCH(ZAKL_DATA!$B$29,N380)),MAX($M$2:M379)+1,0)</f>
        <v>378.0</v>
      </c>
      <c r="N380" s="356" t="s">
        <v>1617</v>
      </c>
      <c r="O380" s="358" t="s">
        <v>2879</v>
      </c>
      <c r="Q380" s="320" t="str">
        <f>IFERROR(VLOOKUP(ROWS($Q$3:Q380),$M$3:$N$1699,2,0),"")</f>
        <v>Ostatní těžba a dobývání j. n.</v>
      </c>
      <c r="S380" t="str">
        <f>IF(ISNUMBER(SEARCH(ZAKL_DATA!$B$18,FU!$U380)),U380,"")</f>
        <v>Broumov</v>
      </c>
      <c r="T380" t="str">
        <f t="array" ref="T380">IFERROR(INDEX($S$3:$S$6255,SMALL(IF(ISNUMBER(SEARCH("",$S$3:$S$6255)),ROW($S$1:$S$6253),""),ROW(S378))),"")</f>
        <v>Broumov</v>
      </c>
      <c r="U380" t="s">
        <v>4998</v>
      </c>
      <c r="V380">
        <v>530379.0</v>
      </c>
    </row>
    <row r="381" spans="13:22" ht="12.75" customHeight="1">
      <c r="M381" s="336">
        <f>IF(ISNUMBER(SEARCH(ZAKL_DATA!$B$29,N381)),MAX($M$2:M380)+1,0)</f>
        <v>379.0</v>
      </c>
      <c r="N381" s="356" t="s">
        <v>2397</v>
      </c>
      <c r="O381" s="358" t="s">
        <v>2880</v>
      </c>
      <c r="Q381" s="320" t="str">
        <f>IFERROR(VLOOKUP(ROWS($Q$3:Q381),$M$3:$N$1699,2,0),"")</f>
        <v>Sportovní činnosti</v>
      </c>
      <c r="S381" t="str">
        <f>IF(ISNUMBER(SEARCH(ZAKL_DATA!$B$18,FU!$U381)),U381,"")</f>
        <v>Broumy</v>
      </c>
      <c r="T381" t="str">
        <f t="array" ref="T381">IFERROR(INDEX($S$3:$S$6255,SMALL(IF(ISNUMBER(SEARCH("",$S$3:$S$6255)),ROW($S$1:$S$6253),""),ROW(S379))),"")</f>
        <v>Broumy</v>
      </c>
      <c r="U381" t="s">
        <v>4075</v>
      </c>
      <c r="V381">
        <v>530387.0</v>
      </c>
    </row>
    <row r="382" spans="13:22" ht="12.75" customHeight="1">
      <c r="M382" s="336">
        <f>IF(ISNUMBER(SEARCH(ZAKL_DATA!$B$29,N382)),MAX($M$2:M381)+1,0)</f>
        <v>380.0</v>
      </c>
      <c r="N382" s="356" t="s">
        <v>2402</v>
      </c>
      <c r="O382" s="358" t="s">
        <v>2881</v>
      </c>
      <c r="Q382" s="320"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6562</v>
      </c>
      <c r="V382">
        <v>530395.0</v>
      </c>
    </row>
    <row r="383" spans="13:22" ht="12.75" customHeight="1">
      <c r="M383" s="336">
        <f>IF(ISNUMBER(SEARCH(ZAKL_DATA!$B$29,N383)),MAX($M$2:M382)+1,0)</f>
        <v>381.0</v>
      </c>
      <c r="N383" s="356" t="s">
        <v>2405</v>
      </c>
      <c r="O383" s="358" t="s">
        <v>2882</v>
      </c>
      <c r="Q383" s="320"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8129</v>
      </c>
      <c r="V383">
        <v>530409.0</v>
      </c>
    </row>
    <row r="384" spans="13:22" ht="12.75" customHeight="1">
      <c r="M384" s="336">
        <f>IF(ISNUMBER(SEARCH(ZAKL_DATA!$B$29,N384)),MAX($M$2:M383)+1,0)</f>
        <v>382.0</v>
      </c>
      <c r="N384" s="356" t="s">
        <v>2408</v>
      </c>
      <c r="O384" s="358" t="s">
        <v>2883</v>
      </c>
      <c r="Q384" s="320" t="str">
        <f>IFERROR(VLOOKUP(ROWS($Q$3:Q384),$M$3:$N$1699,2,0),"")</f>
        <v>Činnosti odborových svazů</v>
      </c>
      <c r="S384" t="str">
        <f>IF(ISNUMBER(SEARCH(ZAKL_DATA!$B$18,FU!$U384)),U384,"")</f>
        <v>Brtnička</v>
      </c>
      <c r="T384" t="str">
        <f t="array" ref="T384">IFERROR(INDEX($S$3:$S$6255,SMALL(IF(ISNUMBER(SEARCH("",$S$3:$S$6255)),ROW($S$1:$S$6253),""),ROW(S382))),"")</f>
        <v>Brtnička</v>
      </c>
      <c r="U384" t="s">
        <v>8372</v>
      </c>
      <c r="V384">
        <v>530417.0</v>
      </c>
    </row>
    <row r="385" spans="13:22" ht="12.75" customHeight="1">
      <c r="M385" s="336">
        <f>IF(ISNUMBER(SEARCH(ZAKL_DATA!$B$29,N385)),MAX($M$2:M384)+1,0)</f>
        <v>383.0</v>
      </c>
      <c r="N385" s="356" t="s">
        <v>2884</v>
      </c>
      <c r="O385" s="358" t="s">
        <v>2885</v>
      </c>
      <c r="Q385" s="320"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7766</v>
      </c>
      <c r="V385">
        <v>530425.0</v>
      </c>
    </row>
    <row r="386" spans="13:22" ht="12.75" customHeight="1">
      <c r="M386" s="336">
        <f>IF(ISNUMBER(SEARCH(ZAKL_DATA!$B$29,N386)),MAX($M$2:M385)+1,0)</f>
        <v>384.0</v>
      </c>
      <c r="N386" s="356" t="s">
        <v>2419</v>
      </c>
      <c r="O386" s="358" t="s">
        <v>2886</v>
      </c>
      <c r="Q386" s="320"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7767</v>
      </c>
      <c r="V386">
        <v>530433.0</v>
      </c>
    </row>
    <row r="387" spans="13:22" ht="12.75" customHeight="1">
      <c r="M387" s="336">
        <f>IF(ISNUMBER(SEARCH(ZAKL_DATA!$B$29,N387)),MAX($M$2:M386)+1,0)</f>
        <v>385.0</v>
      </c>
      <c r="N387" s="356" t="s">
        <v>2422</v>
      </c>
      <c r="O387" s="358" t="s">
        <v>2887</v>
      </c>
      <c r="Q387" s="320"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8012</v>
      </c>
      <c r="V387">
        <v>530441.0</v>
      </c>
    </row>
    <row r="388" spans="13:22" ht="12.75" customHeight="1">
      <c r="M388" s="336">
        <f>IF(ISNUMBER(SEARCH(ZAKL_DATA!$B$29,N388)),MAX($M$2:M387)+1,0)</f>
        <v>386.0</v>
      </c>
      <c r="N388" s="356" t="s">
        <v>2888</v>
      </c>
      <c r="O388" s="358" t="s">
        <v>2889</v>
      </c>
      <c r="Q388" s="320"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3702</v>
      </c>
      <c r="V388">
        <v>530450.0</v>
      </c>
    </row>
    <row r="389" spans="13:22" ht="12.75" customHeight="1">
      <c r="M389" s="336">
        <f>IF(ISNUMBER(SEARCH(ZAKL_DATA!$B$29,N389)),MAX($M$2:M388)+1,0)</f>
        <v>387.0</v>
      </c>
      <c r="N389" s="356" t="s">
        <v>2890</v>
      </c>
      <c r="O389" s="358" t="s">
        <v>2891</v>
      </c>
      <c r="Q389" s="320"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3702</v>
      </c>
      <c r="V389">
        <v>530468.0</v>
      </c>
    </row>
    <row r="390" spans="13:22" ht="12.75" customHeight="1">
      <c r="M390" s="336">
        <f>IF(ISNUMBER(SEARCH(ZAKL_DATA!$B$29,N390)),MAX($M$2:M389)+1,0)</f>
        <v>388.0</v>
      </c>
      <c r="N390" s="356" t="s">
        <v>1623</v>
      </c>
      <c r="O390" s="358" t="s">
        <v>2892</v>
      </c>
      <c r="Q390" s="320"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8810</v>
      </c>
      <c r="V390">
        <v>530476.0</v>
      </c>
    </row>
    <row r="391" spans="13:22" ht="12.75" customHeight="1">
      <c r="M391" s="336">
        <f>IF(ISNUMBER(SEARCH(ZAKL_DATA!$B$29,N391)),MAX($M$2:M390)+1,0)</f>
        <v>389.0</v>
      </c>
      <c r="N391" s="356" t="s">
        <v>1624</v>
      </c>
      <c r="O391" s="358" t="s">
        <v>2893</v>
      </c>
      <c r="Q391" s="320"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8239</v>
      </c>
      <c r="V391">
        <v>530484.0</v>
      </c>
    </row>
    <row r="392" spans="13:22" ht="12.75" customHeight="1">
      <c r="M392" s="336">
        <f>IF(ISNUMBER(SEARCH(ZAKL_DATA!$B$29,N392)),MAX($M$2:M391)+1,0)</f>
        <v>390.0</v>
      </c>
      <c r="N392" s="356" t="s">
        <v>1625</v>
      </c>
      <c r="O392" s="358" t="s">
        <v>2894</v>
      </c>
      <c r="Q392" s="320"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8852</v>
      </c>
      <c r="V392">
        <v>530492.0</v>
      </c>
    </row>
    <row r="393" spans="13:22" ht="12.75" customHeight="1">
      <c r="M393" s="336">
        <f>IF(ISNUMBER(SEARCH(ZAKL_DATA!$B$29,N393)),MAX($M$2:M392)+1,0)</f>
        <v>391.0</v>
      </c>
      <c r="N393" s="356" t="s">
        <v>1628</v>
      </c>
      <c r="O393" s="358" t="s">
        <v>2895</v>
      </c>
      <c r="Q393" s="320" t="str">
        <f>IFERROR(VLOOKUP(ROWS($Q$3:Q393),$M$3:$N$1699,2,0),"")</f>
        <v>Zpracování a konzervování brambor</v>
      </c>
      <c r="S393" t="str">
        <f>IF(ISNUMBER(SEARCH(ZAKL_DATA!$B$18,FU!$U393)),U393,"")</f>
        <v>Bruzovice</v>
      </c>
      <c r="T393" t="str">
        <f t="array" ref="T393">IFERROR(INDEX($S$3:$S$6255,SMALL(IF(ISNUMBER(SEARCH("",$S$3:$S$6255)),ROW($S$1:$S$6253),""),ROW(S391))),"")</f>
        <v>Bruzovice</v>
      </c>
      <c r="U393" t="s">
        <v>8853</v>
      </c>
      <c r="V393">
        <v>530506.0</v>
      </c>
    </row>
    <row r="394" spans="13:22" ht="12.75" customHeight="1">
      <c r="M394" s="336">
        <f>IF(ISNUMBER(SEARCH(ZAKL_DATA!$B$29,N394)),MAX($M$2:M393)+1,0)</f>
        <v>392.0</v>
      </c>
      <c r="N394" s="356" t="s">
        <v>1629</v>
      </c>
      <c r="O394" s="358" t="s">
        <v>2896</v>
      </c>
      <c r="Q394" s="320" t="str">
        <f>IFERROR(VLOOKUP(ROWS($Q$3:Q394),$M$3:$N$1699,2,0),"")</f>
        <v>Výroba ovocných a zeleninových šťáv</v>
      </c>
      <c r="S394" t="str">
        <f>IF(ISNUMBER(SEARCH(ZAKL_DATA!$B$18,FU!$U394)),U394,"")</f>
        <v>Brzánky</v>
      </c>
      <c r="T394" t="str">
        <f t="array" ref="T394">IFERROR(INDEX($S$3:$S$6255,SMALL(IF(ISNUMBER(SEARCH("",$S$3:$S$6255)),ROW($S$1:$S$6253),""),ROW(S392))),"")</f>
        <v>Brzánky</v>
      </c>
      <c r="U394" t="s">
        <v>5322</v>
      </c>
      <c r="V394">
        <v>530514.0</v>
      </c>
    </row>
    <row r="395" spans="13:22" ht="12.75" customHeight="1">
      <c r="M395" s="336">
        <f>IF(ISNUMBER(SEARCH(ZAKL_DATA!$B$29,N395)),MAX($M$2:M394)+1,0)</f>
        <v>393.0</v>
      </c>
      <c r="N395" s="356" t="s">
        <v>1630</v>
      </c>
      <c r="O395" s="358" t="s">
        <v>2897</v>
      </c>
      <c r="Q395" s="320"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7290</v>
      </c>
      <c r="V395">
        <v>530522.0</v>
      </c>
    </row>
    <row r="396" spans="13:22" ht="12.75" customHeight="1">
      <c r="M396" s="336">
        <f>IF(ISNUMBER(SEARCH(ZAKL_DATA!$B$29,N396)),MAX($M$2:M395)+1,0)</f>
        <v>394.0</v>
      </c>
      <c r="N396" s="356" t="s">
        <v>1632</v>
      </c>
      <c r="O396" s="358" t="s">
        <v>2898</v>
      </c>
      <c r="Q396" s="320" t="str">
        <f>IFERROR(VLOOKUP(ROWS($Q$3:Q396),$M$3:$N$1699,2,0),"")</f>
        <v>Výroba olejů a tuků</v>
      </c>
      <c r="S396" t="str">
        <f>IF(ISNUMBER(SEARCH(ZAKL_DATA!$B$18,FU!$U396)),U396,"")</f>
        <v>Brzkov</v>
      </c>
      <c r="T396" t="str">
        <f t="array" ref="T396">IFERROR(INDEX($S$3:$S$6255,SMALL(IF(ISNUMBER(SEARCH("",$S$3:$S$6255)),ROW($S$1:$S$6253),""),ROW(S394))),"")</f>
        <v>Brzkov</v>
      </c>
      <c r="U396" t="s">
        <v>8130</v>
      </c>
      <c r="V396">
        <v>530531.0</v>
      </c>
    </row>
    <row r="397" spans="13:22" ht="12.75" customHeight="1">
      <c r="M397" s="336">
        <f>IF(ISNUMBER(SEARCH(ZAKL_DATA!$B$29,N397)),MAX($M$2:M396)+1,0)</f>
        <v>395.0</v>
      </c>
      <c r="N397" s="356" t="s">
        <v>1633</v>
      </c>
      <c r="O397" s="358" t="s">
        <v>2899</v>
      </c>
      <c r="Q397" s="320" t="str">
        <f>IFERROR(VLOOKUP(ROWS($Q$3:Q397),$M$3:$N$1699,2,0),"")</f>
        <v>Výroba margarínu a podobných jedlých tuků</v>
      </c>
      <c r="S397" t="str">
        <f>IF(ISNUMBER(SEARCH(ZAKL_DATA!$B$18,FU!$U397)),U397,"")</f>
        <v>Břasy</v>
      </c>
      <c r="T397" t="str">
        <f t="array" ref="T397">IFERROR(INDEX($S$3:$S$6255,SMALL(IF(ISNUMBER(SEARCH("",$S$3:$S$6255)),ROW($S$1:$S$6253),""),ROW(S395))),"")</f>
        <v>Břasy</v>
      </c>
      <c r="U397" t="s">
        <v>6172</v>
      </c>
      <c r="V397">
        <v>530549.0</v>
      </c>
    </row>
    <row r="398" spans="13:22" ht="12.75" customHeight="1">
      <c r="M398" s="336">
        <f>IF(ISNUMBER(SEARCH(ZAKL_DATA!$B$29,N398)),MAX($M$2:M397)+1,0)</f>
        <v>396.0</v>
      </c>
      <c r="N398" s="356" t="s">
        <v>1635</v>
      </c>
      <c r="O398" s="358" t="s">
        <v>2900</v>
      </c>
      <c r="Q398" s="320"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7955</v>
      </c>
      <c r="V398">
        <v>530557.0</v>
      </c>
    </row>
    <row r="399" spans="13:22" ht="12.75" customHeight="1">
      <c r="M399" s="336">
        <f>IF(ISNUMBER(SEARCH(ZAKL_DATA!$B$29,N399)),MAX($M$2:M398)+1,0)</f>
        <v>397.0</v>
      </c>
      <c r="N399" s="356" t="s">
        <v>1636</v>
      </c>
      <c r="O399" s="358" t="s">
        <v>2901</v>
      </c>
      <c r="Q399" s="320" t="str">
        <f>IFERROR(VLOOKUP(ROWS($Q$3:Q399),$M$3:$N$1699,2,0),"")</f>
        <v>Výroba zmrzliny</v>
      </c>
      <c r="S399" t="str">
        <f>IF(ISNUMBER(SEARCH(ZAKL_DATA!$B$18,FU!$U399)),U399,"")</f>
        <v>Břehov</v>
      </c>
      <c r="T399" t="str">
        <f t="array" ref="T399">IFERROR(INDEX($S$3:$S$6255,SMALL(IF(ISNUMBER(SEARCH("",$S$3:$S$6255)),ROW($S$1:$S$6253),""),ROW(S397))),"")</f>
        <v>Břehov</v>
      </c>
      <c r="U399" t="s">
        <v>4543</v>
      </c>
      <c r="V399">
        <v>530565.0</v>
      </c>
    </row>
    <row r="400" spans="13:22" ht="12.75" customHeight="1">
      <c r="M400" s="336">
        <f>IF(ISNUMBER(SEARCH(ZAKL_DATA!$B$29,N400)),MAX($M$2:M399)+1,0)</f>
        <v>398.0</v>
      </c>
      <c r="N400" s="356" t="s">
        <v>1638</v>
      </c>
      <c r="O400" s="358" t="s">
        <v>2902</v>
      </c>
      <c r="Q400" s="320" t="str">
        <f>IFERROR(VLOOKUP(ROWS($Q$3:Q400),$M$3:$N$1699,2,0),"")</f>
        <v>Výroba mlýnských výrobků</v>
      </c>
      <c r="S400" t="str">
        <f>IF(ISNUMBER(SEARCH(ZAKL_DATA!$B$18,FU!$U400)),U400,"")</f>
        <v>Břehy</v>
      </c>
      <c r="T400" t="str">
        <f t="array" ref="T400">IFERROR(INDEX($S$3:$S$6255,SMALL(IF(ISNUMBER(SEARCH("",$S$3:$S$6255)),ROW($S$1:$S$6253),""),ROW(S398))),"")</f>
        <v>Břehy</v>
      </c>
      <c r="U400" t="s">
        <v>7349</v>
      </c>
      <c r="V400">
        <v>530573.0</v>
      </c>
    </row>
    <row r="401" spans="13:22" ht="12.75" customHeight="1">
      <c r="M401" s="336">
        <f>IF(ISNUMBER(SEARCH(ZAKL_DATA!$B$29,N401)),MAX($M$2:M400)+1,0)</f>
        <v>399.0</v>
      </c>
      <c r="N401" s="356" t="s">
        <v>1639</v>
      </c>
      <c r="O401" s="358" t="s">
        <v>2903</v>
      </c>
      <c r="Q401" s="320" t="str">
        <f>IFERROR(VLOOKUP(ROWS($Q$3:Q401),$M$3:$N$1699,2,0),"")</f>
        <v>Výroba škrobárenských výrobků</v>
      </c>
      <c r="S401" t="str">
        <f>IF(ISNUMBER(SEARCH(ZAKL_DATA!$B$18,FU!$U401)),U401,"")</f>
        <v>Břest</v>
      </c>
      <c r="T401" t="str">
        <f t="array" ref="T401">IFERROR(INDEX($S$3:$S$6255,SMALL(IF(ISNUMBER(SEARCH("",$S$3:$S$6255)),ROW($S$1:$S$6253),""),ROW(S399))),"")</f>
        <v>Břest</v>
      </c>
      <c r="U401" t="s">
        <v>8240</v>
      </c>
      <c r="V401">
        <v>530581.0</v>
      </c>
    </row>
    <row r="402" spans="13:22" ht="12.75" customHeight="1">
      <c r="M402" s="336">
        <f>IF(ISNUMBER(SEARCH(ZAKL_DATA!$B$29,N402)),MAX($M$2:M401)+1,0)</f>
        <v>400.0</v>
      </c>
      <c r="N402" s="356" t="s">
        <v>1641</v>
      </c>
      <c r="O402" s="358" t="s">
        <v>2904</v>
      </c>
      <c r="Q402" s="320"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8466</v>
      </c>
      <c r="V402">
        <v>530590.0</v>
      </c>
    </row>
    <row r="403" spans="13:22" ht="12.75" customHeight="1">
      <c r="M403" s="336">
        <f>IF(ISNUMBER(SEARCH(ZAKL_DATA!$B$29,N403)),MAX($M$2:M402)+1,0)</f>
        <v>401.0</v>
      </c>
      <c r="N403" s="356" t="s">
        <v>1642</v>
      </c>
      <c r="O403" s="358" t="s">
        <v>2905</v>
      </c>
      <c r="Q403" s="320"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5428</v>
      </c>
      <c r="V403">
        <v>530603.0</v>
      </c>
    </row>
    <row r="404" spans="13:22" ht="12.75" customHeight="1">
      <c r="M404" s="336">
        <f>IF(ISNUMBER(SEARCH(ZAKL_DATA!$B$29,N404)),MAX($M$2:M403)+1,0)</f>
        <v>402.0</v>
      </c>
      <c r="N404" s="356" t="s">
        <v>1643</v>
      </c>
      <c r="O404" s="358" t="s">
        <v>2906</v>
      </c>
      <c r="Q404" s="320"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8687</v>
      </c>
      <c r="V404">
        <v>530611.0</v>
      </c>
    </row>
    <row r="405" spans="13:22" ht="12.75" customHeight="1">
      <c r="M405" s="336">
        <f>IF(ISNUMBER(SEARCH(ZAKL_DATA!$B$29,N405)),MAX($M$2:M404)+1,0)</f>
        <v>403.0</v>
      </c>
      <c r="N405" s="356" t="s">
        <v>1645</v>
      </c>
      <c r="O405" s="358" t="s">
        <v>2907</v>
      </c>
      <c r="Q405" s="320" t="str">
        <f>IFERROR(VLOOKUP(ROWS($Q$3:Q405),$M$3:$N$1699,2,0),"")</f>
        <v>Výroba cukru</v>
      </c>
      <c r="S405" t="str">
        <f>IF(ISNUMBER(SEARCH(ZAKL_DATA!$B$18,FU!$U405)),U405,"")</f>
        <v>Březí</v>
      </c>
      <c r="T405" t="str">
        <f t="array" ref="T405">IFERROR(INDEX($S$3:$S$6255,SMALL(IF(ISNUMBER(SEARCH("",$S$3:$S$6255)),ROW($S$1:$S$6253),""),ROW(S403))),"")</f>
        <v>Březí</v>
      </c>
      <c r="U405" t="s">
        <v>3974</v>
      </c>
      <c r="V405">
        <v>530620.0</v>
      </c>
    </row>
    <row r="406" spans="13:22" ht="12.75" customHeight="1">
      <c r="M406" s="336">
        <f>IF(ISNUMBER(SEARCH(ZAKL_DATA!$B$29,N406)),MAX($M$2:M405)+1,0)</f>
        <v>404.0</v>
      </c>
      <c r="N406" s="356" t="s">
        <v>1646</v>
      </c>
      <c r="O406" s="358" t="s">
        <v>2908</v>
      </c>
      <c r="Q406" s="320" t="str">
        <f>IFERROR(VLOOKUP(ROWS($Q$3:Q406),$M$3:$N$1699,2,0),"")</f>
        <v>Výroba kakaa, čokolády a cukrovinek</v>
      </c>
      <c r="S406" t="str">
        <f>IF(ISNUMBER(SEARCH(ZAKL_DATA!$B$18,FU!$U406)),U406,"")</f>
        <v>Březí</v>
      </c>
      <c r="T406" t="str">
        <f t="array" ref="T406">IFERROR(INDEX($S$3:$S$6255,SMALL(IF(ISNUMBER(SEARCH("",$S$3:$S$6255)),ROW($S$1:$S$6253),""),ROW(S404))),"")</f>
        <v>Březí</v>
      </c>
      <c r="U406" t="s">
        <v>3974</v>
      </c>
      <c r="V406">
        <v>530638.0</v>
      </c>
    </row>
    <row r="407" spans="13:22" ht="12.75" customHeight="1">
      <c r="M407" s="336">
        <f>IF(ISNUMBER(SEARCH(ZAKL_DATA!$B$29,N407)),MAX($M$2:M406)+1,0)</f>
        <v>405.0</v>
      </c>
      <c r="N407" s="356" t="s">
        <v>1647</v>
      </c>
      <c r="O407" s="358" t="s">
        <v>2909</v>
      </c>
      <c r="Q407" s="320" t="str">
        <f>IFERROR(VLOOKUP(ROWS($Q$3:Q407),$M$3:$N$1699,2,0),"")</f>
        <v>Zpracování čaje a kávy</v>
      </c>
      <c r="S407" t="str">
        <f>IF(ISNUMBER(SEARCH(ZAKL_DATA!$B$18,FU!$U407)),U407,"")</f>
        <v>Březí</v>
      </c>
      <c r="T407" t="str">
        <f t="array" ref="T407">IFERROR(INDEX($S$3:$S$6255,SMALL(IF(ISNUMBER(SEARCH("",$S$3:$S$6255)),ROW($S$1:$S$6253),""),ROW(S405))),"")</f>
        <v>Březí</v>
      </c>
      <c r="U407" t="s">
        <v>3974</v>
      </c>
      <c r="V407">
        <v>530646.0</v>
      </c>
    </row>
    <row r="408" spans="13:22" ht="12.75" customHeight="1">
      <c r="M408" s="336">
        <f>IF(ISNUMBER(SEARCH(ZAKL_DATA!$B$29,N408)),MAX($M$2:M407)+1,0)</f>
        <v>406.0</v>
      </c>
      <c r="N408" s="356" t="s">
        <v>1648</v>
      </c>
      <c r="O408" s="358" t="s">
        <v>2910</v>
      </c>
      <c r="Q408" s="320" t="str">
        <f>IFERROR(VLOOKUP(ROWS($Q$3:Q408),$M$3:$N$1699,2,0),"")</f>
        <v>Výroba koření a aromatických výtažků</v>
      </c>
      <c r="S408" t="str">
        <f>IF(ISNUMBER(SEARCH(ZAKL_DATA!$B$18,FU!$U408)),U408,"")</f>
        <v>Březí</v>
      </c>
      <c r="T408" t="str">
        <f t="array" ref="T408">IFERROR(INDEX($S$3:$S$6255,SMALL(IF(ISNUMBER(SEARCH("",$S$3:$S$6255)),ROW($S$1:$S$6253),""),ROW(S406))),"")</f>
        <v>Březí</v>
      </c>
      <c r="U408" t="s">
        <v>3974</v>
      </c>
      <c r="V408">
        <v>530654.0</v>
      </c>
    </row>
    <row r="409" spans="13:22" ht="12.75" customHeight="1">
      <c r="M409" s="336">
        <f>IF(ISNUMBER(SEARCH(ZAKL_DATA!$B$29,N409)),MAX($M$2:M408)+1,0)</f>
        <v>407.0</v>
      </c>
      <c r="N409" s="356" t="s">
        <v>1649</v>
      </c>
      <c r="O409" s="358" t="s">
        <v>2911</v>
      </c>
      <c r="Q409" s="320"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8688</v>
      </c>
      <c r="V409">
        <v>530662.0</v>
      </c>
    </row>
    <row r="410" spans="13:22" ht="12.75" customHeight="1">
      <c r="M410" s="336">
        <f>IF(ISNUMBER(SEARCH(ZAKL_DATA!$B$29,N410)),MAX($M$2:M409)+1,0)</f>
        <v>408.0</v>
      </c>
      <c r="N410" s="356" t="s">
        <v>1650</v>
      </c>
      <c r="O410" s="358" t="s">
        <v>2912</v>
      </c>
      <c r="Q410" s="320"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3738</v>
      </c>
      <c r="V410">
        <v>530671.0</v>
      </c>
    </row>
    <row r="411" spans="13:22" ht="12.75" customHeight="1">
      <c r="M411" s="336">
        <f>IF(ISNUMBER(SEARCH(ZAKL_DATA!$B$29,N411)),MAX($M$2:M410)+1,0)</f>
        <v>409.0</v>
      </c>
      <c r="N411" s="356" t="s">
        <v>1651</v>
      </c>
      <c r="O411" s="358" t="s">
        <v>2913</v>
      </c>
      <c r="Q411" s="320"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3738</v>
      </c>
      <c r="V411">
        <v>530689.0</v>
      </c>
    </row>
    <row r="412" spans="13:22" ht="12.75" customHeight="1">
      <c r="M412" s="336">
        <f>IF(ISNUMBER(SEARCH(ZAKL_DATA!$B$29,N412)),MAX($M$2:M411)+1,0)</f>
        <v>410.0</v>
      </c>
      <c r="N412" s="356" t="s">
        <v>1653</v>
      </c>
      <c r="O412" s="358" t="s">
        <v>2914</v>
      </c>
      <c r="Q412" s="320"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3738</v>
      </c>
      <c r="V412">
        <v>530697.0</v>
      </c>
    </row>
    <row r="413" spans="13:22" ht="12.75" customHeight="1">
      <c r="M413" s="336">
        <f>IF(ISNUMBER(SEARCH(ZAKL_DATA!$B$29,N413)),MAX($M$2:M412)+1,0)</f>
        <v>411.0</v>
      </c>
      <c r="N413" s="356" t="s">
        <v>1654</v>
      </c>
      <c r="O413" s="358" t="s">
        <v>2915</v>
      </c>
      <c r="Q413" s="320"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3738</v>
      </c>
      <c r="V413">
        <v>530701.0</v>
      </c>
    </row>
    <row r="414" spans="13:22" ht="12.75" customHeight="1">
      <c r="M414" s="336">
        <f>IF(ISNUMBER(SEARCH(ZAKL_DATA!$B$29,N414)),MAX($M$2:M413)+1,0)</f>
        <v>412.0</v>
      </c>
      <c r="N414" s="356" t="s">
        <v>1656</v>
      </c>
      <c r="O414" s="358" t="s">
        <v>2916</v>
      </c>
      <c r="Q414" s="320" t="str">
        <f>IFERROR(VLOOKUP(ROWS($Q$3:Q414),$M$3:$N$1699,2,0),"")</f>
        <v>Destilace, rektifikace a míchání lihovin</v>
      </c>
      <c r="S414" t="str">
        <f>IF(ISNUMBER(SEARCH(ZAKL_DATA!$B$18,FU!$U414)),U414,"")</f>
        <v>Březina</v>
      </c>
      <c r="T414" t="str">
        <f t="array" ref="T414">IFERROR(INDEX($S$3:$S$6255,SMALL(IF(ISNUMBER(SEARCH("",$S$3:$S$6255)),ROW($S$1:$S$6253),""),ROW(S412))),"")</f>
        <v>Březina</v>
      </c>
      <c r="U414" t="s">
        <v>3738</v>
      </c>
      <c r="V414">
        <v>530719.0</v>
      </c>
    </row>
    <row r="415" spans="13:22" ht="12.75" customHeight="1">
      <c r="M415" s="336">
        <f>IF(ISNUMBER(SEARCH(ZAKL_DATA!$B$29,N415)),MAX($M$2:M414)+1,0)</f>
        <v>413.0</v>
      </c>
      <c r="N415" s="356" t="s">
        <v>1657</v>
      </c>
      <c r="O415" s="358" t="s">
        <v>2917</v>
      </c>
      <c r="Q415" s="320" t="str">
        <f>IFERROR(VLOOKUP(ROWS($Q$3:Q415),$M$3:$N$1699,2,0),"")</f>
        <v>Výroba vína z vinných hroznů</v>
      </c>
      <c r="S415" t="str">
        <f>IF(ISNUMBER(SEARCH(ZAKL_DATA!$B$18,FU!$U415)),U415,"")</f>
        <v>Březina</v>
      </c>
      <c r="T415" t="str">
        <f t="array" ref="T415">IFERROR(INDEX($S$3:$S$6255,SMALL(IF(ISNUMBER(SEARCH("",$S$3:$S$6255)),ROW($S$1:$S$6253),""),ROW(S413))),"")</f>
        <v>Březina</v>
      </c>
      <c r="U415" t="s">
        <v>3738</v>
      </c>
      <c r="V415">
        <v>530727.0</v>
      </c>
    </row>
    <row r="416" spans="13:22" ht="12.75" customHeight="1">
      <c r="M416" s="336">
        <f>IF(ISNUMBER(SEARCH(ZAKL_DATA!$B$29,N416)),MAX($M$2:M415)+1,0)</f>
        <v>414.0</v>
      </c>
      <c r="N416" s="356" t="s">
        <v>1658</v>
      </c>
      <c r="O416" s="358" t="s">
        <v>2918</v>
      </c>
      <c r="Q416" s="320"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7768</v>
      </c>
      <c r="V416">
        <v>530735.0</v>
      </c>
    </row>
    <row r="417" spans="13:22" ht="12.75" customHeight="1">
      <c r="M417" s="336">
        <f>IF(ISNUMBER(SEARCH(ZAKL_DATA!$B$29,N417)),MAX($M$2:M416)+1,0)</f>
        <v>415.0</v>
      </c>
      <c r="N417" s="356" t="s">
        <v>1659</v>
      </c>
      <c r="O417" s="358" t="s">
        <v>2919</v>
      </c>
      <c r="Q417" s="320"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7856</v>
      </c>
      <c r="V417">
        <v>530743.0</v>
      </c>
    </row>
    <row r="418" spans="13:22" ht="12.75" customHeight="1">
      <c r="M418" s="336">
        <f>IF(ISNUMBER(SEARCH(ZAKL_DATA!$B$29,N418)),MAX($M$2:M417)+1,0)</f>
        <v>416.0</v>
      </c>
      <c r="N418" s="356" t="s">
        <v>1660</v>
      </c>
      <c r="O418" s="358" t="s">
        <v>2920</v>
      </c>
      <c r="Q418" s="320" t="str">
        <f>IFERROR(VLOOKUP(ROWS($Q$3:Q418),$M$3:$N$1699,2,0),"")</f>
        <v>Výroba piva</v>
      </c>
      <c r="S418" t="str">
        <f>IF(ISNUMBER(SEARCH(ZAKL_DATA!$B$18,FU!$U418)),U418,"")</f>
        <v>Březinky</v>
      </c>
      <c r="T418" t="str">
        <f t="array" ref="T418">IFERROR(INDEX($S$3:$S$6255,SMALL(IF(ISNUMBER(SEARCH("",$S$3:$S$6255)),ROW($S$1:$S$6253),""),ROW(S416))),"")</f>
        <v>Březinky</v>
      </c>
      <c r="U418" t="s">
        <v>7146</v>
      </c>
      <c r="V418">
        <v>530751.0</v>
      </c>
    </row>
    <row r="419" spans="13:22" ht="12.75" customHeight="1">
      <c r="M419" s="336">
        <f>IF(ISNUMBER(SEARCH(ZAKL_DATA!$B$29,N419)),MAX($M$2:M418)+1,0)</f>
        <v>417.0</v>
      </c>
      <c r="N419" s="356" t="s">
        <v>1661</v>
      </c>
      <c r="O419" s="358" t="s">
        <v>2921</v>
      </c>
      <c r="Q419" s="320" t="str">
        <f>IFERROR(VLOOKUP(ROWS($Q$3:Q419),$M$3:$N$1699,2,0),"")</f>
        <v>Výroba sladu</v>
      </c>
      <c r="S419" t="str">
        <f>IF(ISNUMBER(SEARCH(ZAKL_DATA!$B$18,FU!$U419)),U419,"")</f>
        <v>Březiny</v>
      </c>
      <c r="T419" t="str">
        <f t="array" ref="T419">IFERROR(INDEX($S$3:$S$6255,SMALL(IF(ISNUMBER(SEARCH("",$S$3:$S$6255)),ROW($S$1:$S$6253),""),ROW(S417))),"")</f>
        <v>Březiny</v>
      </c>
      <c r="U419" t="s">
        <v>7537</v>
      </c>
      <c r="V419">
        <v>530760.0</v>
      </c>
    </row>
    <row r="420" spans="13:22" ht="12.75" customHeight="1">
      <c r="M420" s="336">
        <f>IF(ISNUMBER(SEARCH(ZAKL_DATA!$B$29,N420)),MAX($M$2:M419)+1,0)</f>
        <v>418.0</v>
      </c>
      <c r="N420" s="356" t="s">
        <v>2922</v>
      </c>
      <c r="O420" s="358" t="s">
        <v>2923</v>
      </c>
      <c r="Q420" s="320"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4772</v>
      </c>
      <c r="V420">
        <v>530778.0</v>
      </c>
    </row>
    <row r="421" spans="13:22" ht="12.75" customHeight="1">
      <c r="M421" s="336">
        <f>IF(ISNUMBER(SEARCH(ZAKL_DATA!$B$29,N421)),MAX($M$2:M420)+1,0)</f>
        <v>419.0</v>
      </c>
      <c r="N421" s="356" t="s">
        <v>1668</v>
      </c>
      <c r="O421" s="358" t="s">
        <v>2924</v>
      </c>
      <c r="Q421" s="320"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4772</v>
      </c>
      <c r="V421">
        <v>530786.0</v>
      </c>
    </row>
    <row r="422" spans="13:22" ht="12.75" customHeight="1">
      <c r="M422" s="336">
        <f>IF(ISNUMBER(SEARCH(ZAKL_DATA!$B$29,N422)),MAX($M$2:M421)+1,0)</f>
        <v>420.0</v>
      </c>
      <c r="N422" s="356" t="s">
        <v>1669</v>
      </c>
      <c r="O422" s="358" t="s">
        <v>2925</v>
      </c>
      <c r="Q422" s="320"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4772</v>
      </c>
      <c r="V422">
        <v>530794.0</v>
      </c>
    </row>
    <row r="423" spans="13:22" ht="12.75" customHeight="1">
      <c r="M423" s="336">
        <f>IF(ISNUMBER(SEARCH(ZAKL_DATA!$B$29,N423)),MAX($M$2:M422)+1,0)</f>
        <v>421.0</v>
      </c>
      <c r="N423" s="356" t="s">
        <v>1670</v>
      </c>
      <c r="O423" s="358" t="s">
        <v>2926</v>
      </c>
      <c r="Q423" s="320"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8373</v>
      </c>
      <c r="V423">
        <v>530808.0</v>
      </c>
    </row>
    <row r="424" spans="13:22" ht="12.75" customHeight="1">
      <c r="M424" s="336">
        <f>IF(ISNUMBER(SEARCH(ZAKL_DATA!$B$29,N424)),MAX($M$2:M423)+1,0)</f>
        <v>422.0</v>
      </c>
      <c r="N424" s="356" t="s">
        <v>1671</v>
      </c>
      <c r="O424" s="358" t="s">
        <v>2927</v>
      </c>
      <c r="Q424" s="320" t="str">
        <f>IFERROR(VLOOKUP(ROWS($Q$3:Q424),$M$3:$N$1699,2,0),"")</f>
        <v>Výroba lan, provazů a síťovaných výrobků</v>
      </c>
      <c r="S424" t="str">
        <f>IF(ISNUMBER(SEARCH(ZAKL_DATA!$B$18,FU!$U424)),U424,"")</f>
        <v>Březno</v>
      </c>
      <c r="T424" t="str">
        <f t="array" ref="T424">IFERROR(INDEX($S$3:$S$6255,SMALL(IF(ISNUMBER(SEARCH("",$S$3:$S$6255)),ROW($S$1:$S$6253),""),ROW(S422))),"")</f>
        <v>Březno</v>
      </c>
      <c r="U424" t="s">
        <v>4502</v>
      </c>
      <c r="V424">
        <v>530816.0</v>
      </c>
    </row>
    <row r="425" spans="13:22" ht="12.75" customHeight="1">
      <c r="M425" s="336">
        <f>IF(ISNUMBER(SEARCH(ZAKL_DATA!$B$29,N425)),MAX($M$2:M424)+1,0)</f>
        <v>423.0</v>
      </c>
      <c r="N425" s="356" t="s">
        <v>1672</v>
      </c>
      <c r="O425" s="358" t="s">
        <v>2928</v>
      </c>
      <c r="Q425" s="320"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4502</v>
      </c>
      <c r="V425">
        <v>530824.0</v>
      </c>
    </row>
    <row r="426" spans="13:22" ht="12.75" customHeight="1">
      <c r="M426" s="336">
        <f>IF(ISNUMBER(SEARCH(ZAKL_DATA!$B$29,N426)),MAX($M$2:M425)+1,0)</f>
        <v>424.0</v>
      </c>
      <c r="N426" s="356" t="s">
        <v>1673</v>
      </c>
      <c r="O426" s="358" t="s">
        <v>2929</v>
      </c>
      <c r="Q426" s="320"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8467</v>
      </c>
      <c r="V426">
        <v>530832.0</v>
      </c>
    </row>
    <row r="427" spans="13:22" ht="12.75" customHeight="1">
      <c r="M427" s="336">
        <f>IF(ISNUMBER(SEARCH(ZAKL_DATA!$B$29,N427)),MAX($M$2:M426)+1,0)</f>
        <v>425.0</v>
      </c>
      <c r="N427" s="356" t="s">
        <v>1674</v>
      </c>
      <c r="O427" s="358" t="s">
        <v>2930</v>
      </c>
      <c r="Q427" s="320" t="str">
        <f>IFERROR(VLOOKUP(ROWS($Q$3:Q427),$M$3:$N$1699,2,0),"")</f>
        <v>Výroba ostatních textilií j. n.</v>
      </c>
      <c r="S427" t="str">
        <f>IF(ISNUMBER(SEARCH(ZAKL_DATA!$B$18,FU!$U427)),U427,"")</f>
        <v>Březová</v>
      </c>
      <c r="T427" t="str">
        <f t="array" ref="T427">IFERROR(INDEX($S$3:$S$6255,SMALL(IF(ISNUMBER(SEARCH("",$S$3:$S$6255)),ROW($S$1:$S$6253),""),ROW(S425))),"")</f>
        <v>Březová</v>
      </c>
      <c r="U427" t="s">
        <v>3703</v>
      </c>
      <c r="V427">
        <v>530841.0</v>
      </c>
    </row>
    <row r="428" spans="13:22" ht="12.75" customHeight="1">
      <c r="M428" s="336">
        <f>IF(ISNUMBER(SEARCH(ZAKL_DATA!$B$29,N428)),MAX($M$2:M427)+1,0)</f>
        <v>426.0</v>
      </c>
      <c r="N428" s="356" t="s">
        <v>1677</v>
      </c>
      <c r="O428" s="358" t="s">
        <v>2931</v>
      </c>
      <c r="Q428" s="320" t="str">
        <f>IFERROR(VLOOKUP(ROWS($Q$3:Q428),$M$3:$N$1699,2,0),"")</f>
        <v>Výroba kožených oděvů</v>
      </c>
      <c r="S428" t="str">
        <f>IF(ISNUMBER(SEARCH(ZAKL_DATA!$B$18,FU!$U428)),U428,"")</f>
        <v>Březová</v>
      </c>
      <c r="T428" t="str">
        <f t="array" ref="T428">IFERROR(INDEX($S$3:$S$6255,SMALL(IF(ISNUMBER(SEARCH("",$S$3:$S$6255)),ROW($S$1:$S$6253),""),ROW(S426))),"")</f>
        <v>Březová</v>
      </c>
      <c r="U428" t="s">
        <v>3703</v>
      </c>
      <c r="V428">
        <v>530859.0</v>
      </c>
    </row>
    <row r="429" spans="13:22" ht="12.75" customHeight="1">
      <c r="M429" s="336">
        <f>IF(ISNUMBER(SEARCH(ZAKL_DATA!$B$29,N429)),MAX($M$2:M428)+1,0)</f>
        <v>427.0</v>
      </c>
      <c r="N429" s="356" t="s">
        <v>1678</v>
      </c>
      <c r="O429" s="358" t="s">
        <v>2932</v>
      </c>
      <c r="Q429" s="320" t="str">
        <f>IFERROR(VLOOKUP(ROWS($Q$3:Q429),$M$3:$N$1699,2,0),"")</f>
        <v>Výroba pracovních oděvů</v>
      </c>
      <c r="S429" t="str">
        <f>IF(ISNUMBER(SEARCH(ZAKL_DATA!$B$18,FU!$U429)),U429,"")</f>
        <v>Březová</v>
      </c>
      <c r="T429" t="str">
        <f t="array" ref="T429">IFERROR(INDEX($S$3:$S$6255,SMALL(IF(ISNUMBER(SEARCH("",$S$3:$S$6255)),ROW($S$1:$S$6253),""),ROW(S427))),"")</f>
        <v>Březová</v>
      </c>
      <c r="U429" t="s">
        <v>3703</v>
      </c>
      <c r="V429">
        <v>530867.0</v>
      </c>
    </row>
    <row r="430" spans="13:22" ht="12.75" customHeight="1">
      <c r="M430" s="336">
        <f>IF(ISNUMBER(SEARCH(ZAKL_DATA!$B$29,N430)),MAX($M$2:M429)+1,0)</f>
        <v>428.0</v>
      </c>
      <c r="N430" s="356" t="s">
        <v>1679</v>
      </c>
      <c r="O430" s="358" t="s">
        <v>2933</v>
      </c>
      <c r="Q430" s="320" t="str">
        <f>IFERROR(VLOOKUP(ROWS($Q$3:Q430),$M$3:$N$1699,2,0),"")</f>
        <v>Výroba ostatních svrchních oděvů</v>
      </c>
      <c r="S430" t="str">
        <f>IF(ISNUMBER(SEARCH(ZAKL_DATA!$B$18,FU!$U430)),U430,"")</f>
        <v>Březová</v>
      </c>
      <c r="T430" t="str">
        <f t="array" ref="T430">IFERROR(INDEX($S$3:$S$6255,SMALL(IF(ISNUMBER(SEARCH("",$S$3:$S$6255)),ROW($S$1:$S$6253),""),ROW(S428))),"")</f>
        <v>Březová</v>
      </c>
      <c r="U430" t="s">
        <v>3703</v>
      </c>
      <c r="V430">
        <v>530875.0</v>
      </c>
    </row>
    <row r="431" spans="13:22" ht="12.75" customHeight="1">
      <c r="M431" s="336">
        <f>IF(ISNUMBER(SEARCH(ZAKL_DATA!$B$29,N431)),MAX($M$2:M430)+1,0)</f>
        <v>429.0</v>
      </c>
      <c r="N431" s="356" t="s">
        <v>1680</v>
      </c>
      <c r="O431" s="358" t="s">
        <v>2934</v>
      </c>
      <c r="Q431" s="320" t="str">
        <f>IFERROR(VLOOKUP(ROWS($Q$3:Q431),$M$3:$N$1699,2,0),"")</f>
        <v>Výroba osobního prádla</v>
      </c>
      <c r="S431" t="str">
        <f>IF(ISNUMBER(SEARCH(ZAKL_DATA!$B$18,FU!$U431)),U431,"")</f>
        <v>Březová</v>
      </c>
      <c r="T431" t="str">
        <f t="array" ref="T431">IFERROR(INDEX($S$3:$S$6255,SMALL(IF(ISNUMBER(SEARCH("",$S$3:$S$6255)),ROW($S$1:$S$6253),""),ROW(S429))),"")</f>
        <v>Březová</v>
      </c>
      <c r="U431" t="s">
        <v>3703</v>
      </c>
      <c r="V431">
        <v>530883.0</v>
      </c>
    </row>
    <row r="432" spans="13:22" ht="12.75" customHeight="1">
      <c r="M432" s="336">
        <f>IF(ISNUMBER(SEARCH(ZAKL_DATA!$B$29,N432)),MAX($M$2:M431)+1,0)</f>
        <v>430.0</v>
      </c>
      <c r="N432" s="356" t="s">
        <v>1681</v>
      </c>
      <c r="O432" s="358" t="s">
        <v>2935</v>
      </c>
      <c r="Q432" s="320"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3703</v>
      </c>
      <c r="V432">
        <v>530891.0</v>
      </c>
    </row>
    <row r="433" spans="13:22" ht="12.75" customHeight="1">
      <c r="M433" s="336">
        <f>IF(ISNUMBER(SEARCH(ZAKL_DATA!$B$29,N433)),MAX($M$2:M432)+1,0)</f>
        <v>431.0</v>
      </c>
      <c r="N433" s="356" t="s">
        <v>1684</v>
      </c>
      <c r="O433" s="358" t="s">
        <v>2936</v>
      </c>
      <c r="Q433" s="320"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3683</v>
      </c>
      <c r="V433">
        <v>530905.0</v>
      </c>
    </row>
    <row r="434" spans="13:22" ht="12.75" customHeight="1">
      <c r="M434" s="336">
        <f>IF(ISNUMBER(SEARCH(ZAKL_DATA!$B$29,N434)),MAX($M$2:M433)+1,0)</f>
        <v>432.0</v>
      </c>
      <c r="N434" s="356" t="s">
        <v>1685</v>
      </c>
      <c r="O434" s="358" t="s">
        <v>2937</v>
      </c>
      <c r="Q434" s="320"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8967</v>
      </c>
      <c r="V434">
        <v>530913.0</v>
      </c>
    </row>
    <row r="435" spans="13:22" ht="12.75" customHeight="1">
      <c r="M435" s="336">
        <f>IF(ISNUMBER(SEARCH(ZAKL_DATA!$B$29,N435)),MAX($M$2:M434)+1,0)</f>
        <v>433.0</v>
      </c>
      <c r="N435" s="356" t="s">
        <v>1564</v>
      </c>
      <c r="O435" s="358" t="s">
        <v>2938</v>
      </c>
      <c r="Q435" s="320"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8952</v>
      </c>
      <c r="V435">
        <v>530921.0</v>
      </c>
    </row>
    <row r="436" spans="13:22" ht="12.75" customHeight="1">
      <c r="M436" s="336">
        <f>IF(ISNUMBER(SEARCH(ZAKL_DATA!$B$29,N436)),MAX($M$2:M435)+1,0)</f>
        <v>434.0</v>
      </c>
      <c r="N436" s="356" t="s">
        <v>1565</v>
      </c>
      <c r="O436" s="358" t="s">
        <v>2939</v>
      </c>
      <c r="Q436" s="320" t="str">
        <f>IFERROR(VLOOKUP(ROWS($Q$3:Q436),$M$3:$N$1699,2,0),"")</f>
        <v>Chov kožešinových zvířat</v>
      </c>
      <c r="S436" t="str">
        <f>IF(ISNUMBER(SEARCH(ZAKL_DATA!$B$18,FU!$U436)),U436,"")</f>
        <v>Březské</v>
      </c>
      <c r="T436" t="str">
        <f t="array" ref="T436">IFERROR(INDEX($S$3:$S$6255,SMALL(IF(ISNUMBER(SEARCH("",$S$3:$S$6255)),ROW($S$1:$S$6253),""),ROW(S434))),"")</f>
        <v>Březské</v>
      </c>
      <c r="U436" t="s">
        <v>8689</v>
      </c>
      <c r="V436">
        <v>530930.0</v>
      </c>
    </row>
    <row r="437" spans="13:22" ht="12.75" customHeight="1">
      <c r="M437" s="336">
        <f>IF(ISNUMBER(SEARCH(ZAKL_DATA!$B$29,N437)),MAX($M$2:M436)+1,0)</f>
        <v>435.0</v>
      </c>
      <c r="N437" s="356" t="s">
        <v>1566</v>
      </c>
      <c r="O437" s="358" t="s">
        <v>2940</v>
      </c>
      <c r="Q437" s="320" t="str">
        <f>IFERROR(VLOOKUP(ROWS($Q$3:Q437),$M$3:$N$1699,2,0),"")</f>
        <v>Chov zvířat pro zájmový chov</v>
      </c>
      <c r="S437" t="str">
        <f>IF(ISNUMBER(SEARCH(ZAKL_DATA!$B$18,FU!$U437)),U437,"")</f>
        <v>Březsko</v>
      </c>
      <c r="T437" t="str">
        <f t="array" ref="T437">IFERROR(INDEX($S$3:$S$6255,SMALL(IF(ISNUMBER(SEARCH("",$S$3:$S$6255)),ROW($S$1:$S$6253),""),ROW(S435))),"")</f>
        <v>Březsko</v>
      </c>
      <c r="U437" t="s">
        <v>8299</v>
      </c>
      <c r="V437">
        <v>530948.0</v>
      </c>
    </row>
    <row r="438" spans="13:22" ht="12.75" customHeight="1">
      <c r="M438" s="336">
        <f>IF(ISNUMBER(SEARCH(ZAKL_DATA!$B$29,N438)),MAX($M$2:M437)+1,0)</f>
        <v>436.0</v>
      </c>
      <c r="N438" s="356" t="s">
        <v>1567</v>
      </c>
      <c r="O438" s="358" t="s">
        <v>2941</v>
      </c>
      <c r="Q438" s="320" t="str">
        <f>IFERROR(VLOOKUP(ROWS($Q$3:Q438),$M$3:$N$1699,2,0),"")</f>
        <v>Chov ostatních zvířat j. n.</v>
      </c>
      <c r="S438" t="str">
        <f>IF(ISNUMBER(SEARCH(ZAKL_DATA!$B$18,FU!$U438)),U438,"")</f>
        <v>Březůvky</v>
      </c>
      <c r="T438" t="str">
        <f t="array" ref="T438">IFERROR(INDEX($S$3:$S$6255,SMALL(IF(ISNUMBER(SEARCH("",$S$3:$S$6255)),ROW($S$1:$S$6253),""),ROW(S436))),"")</f>
        <v>Březůvky</v>
      </c>
      <c r="U438" t="s">
        <v>8013</v>
      </c>
      <c r="V438">
        <v>530956.0</v>
      </c>
    </row>
    <row r="439" spans="13:22" ht="12.75" customHeight="1">
      <c r="M439" s="336">
        <f>IF(ISNUMBER(SEARCH(ZAKL_DATA!$B$29,N439)),MAX($M$2:M438)+1,0)</f>
        <v>437.0</v>
      </c>
      <c r="N439" s="356" t="s">
        <v>1687</v>
      </c>
      <c r="O439" s="358" t="s">
        <v>2942</v>
      </c>
      <c r="Q439" s="320"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5043</v>
      </c>
      <c r="V439">
        <v>530964.0</v>
      </c>
    </row>
    <row r="440" spans="13:22" ht="12.75" customHeight="1">
      <c r="M440" s="336">
        <f>IF(ISNUMBER(SEARCH(ZAKL_DATA!$B$29,N440)),MAX($M$2:M439)+1,0)</f>
        <v>438.0</v>
      </c>
      <c r="N440" s="356" t="s">
        <v>1688</v>
      </c>
      <c r="O440" s="358" t="s">
        <v>2943</v>
      </c>
      <c r="Q440" s="320"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5043</v>
      </c>
      <c r="V440">
        <v>530972.0</v>
      </c>
    </row>
    <row r="441" spans="13:22" ht="12.75" customHeight="1">
      <c r="M441" s="336">
        <f>IF(ISNUMBER(SEARCH(ZAKL_DATA!$B$29,N441)),MAX($M$2:M440)+1,0)</f>
        <v>439.0</v>
      </c>
      <c r="N441" s="356" t="s">
        <v>1693</v>
      </c>
      <c r="O441" s="358" t="s">
        <v>2944</v>
      </c>
      <c r="Q441" s="320" t="str">
        <f>IFERROR(VLOOKUP(ROWS($Q$3:Q441),$M$3:$N$1699,2,0),"")</f>
        <v>Výroba dýh a desek na bázi dřeva</v>
      </c>
      <c r="S441" t="str">
        <f>IF(ISNUMBER(SEARCH(ZAKL_DATA!$B$18,FU!$U441)),U441,"")</f>
        <v>Břežany</v>
      </c>
      <c r="T441" t="str">
        <f t="array" ref="T441">IFERROR(INDEX($S$3:$S$6255,SMALL(IF(ISNUMBER(SEARCH("",$S$3:$S$6255)),ROW($S$1:$S$6253),""),ROW(S439))),"")</f>
        <v>Břežany</v>
      </c>
      <c r="U441" t="s">
        <v>5043</v>
      </c>
      <c r="V441">
        <v>530981.0</v>
      </c>
    </row>
    <row r="442" spans="13:22" ht="12.75" customHeight="1">
      <c r="M442" s="336">
        <f>IF(ISNUMBER(SEARCH(ZAKL_DATA!$B$29,N442)),MAX($M$2:M441)+1,0)</f>
        <v>440.0</v>
      </c>
      <c r="N442" s="356" t="s">
        <v>1694</v>
      </c>
      <c r="O442" s="358" t="s">
        <v>2945</v>
      </c>
      <c r="Q442" s="320"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4278</v>
      </c>
      <c r="V442">
        <v>530999.0</v>
      </c>
    </row>
    <row r="443" spans="13:22" ht="12.75" customHeight="1">
      <c r="M443" s="336">
        <f>IF(ISNUMBER(SEARCH(ZAKL_DATA!$B$29,N443)),MAX($M$2:M442)+1,0)</f>
        <v>441.0</v>
      </c>
      <c r="N443" s="356" t="s">
        <v>1695</v>
      </c>
      <c r="O443" s="358" t="s">
        <v>2946</v>
      </c>
      <c r="Q443" s="320"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4279</v>
      </c>
      <c r="V443">
        <v>531006.0</v>
      </c>
    </row>
    <row r="444" spans="13:22" ht="12.75" customHeight="1">
      <c r="M444" s="336">
        <f>IF(ISNUMBER(SEARCH(ZAKL_DATA!$B$29,N444)),MAX($M$2:M443)+1,0)</f>
        <v>442.0</v>
      </c>
      <c r="N444" s="356" t="s">
        <v>1696</v>
      </c>
      <c r="O444" s="358" t="s">
        <v>2947</v>
      </c>
      <c r="Q444" s="320" t="str">
        <f>IFERROR(VLOOKUP(ROWS($Q$3:Q444),$M$3:$N$1699,2,0),"")</f>
        <v>Výroba dřevěných obalů</v>
      </c>
      <c r="S444" t="str">
        <f>IF(ISNUMBER(SEARCH(ZAKL_DATA!$B$18,FU!$U444)),U444,"")</f>
        <v>Břidličná</v>
      </c>
      <c r="T444" t="str">
        <f t="array" ref="T444">IFERROR(INDEX($S$3:$S$6255,SMALL(IF(ISNUMBER(SEARCH("",$S$3:$S$6255)),ROW($S$1:$S$6253),""),ROW(S442))),"")</f>
        <v>Břidličná</v>
      </c>
      <c r="U444" t="s">
        <v>8814</v>
      </c>
      <c r="V444">
        <v>531014.0</v>
      </c>
    </row>
    <row r="445" spans="13:22" ht="12.75" customHeight="1">
      <c r="M445" s="336">
        <f>IF(ISNUMBER(SEARCH(ZAKL_DATA!$B$29,N445)),MAX($M$2:M444)+1,0)</f>
        <v>443.0</v>
      </c>
      <c r="N445" s="356" t="s">
        <v>2948</v>
      </c>
      <c r="O445" s="358" t="s">
        <v>2949</v>
      </c>
      <c r="Q445" s="320"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4633</v>
      </c>
      <c r="V445">
        <v>531022.0</v>
      </c>
    </row>
    <row r="446" spans="13:22" ht="12.75" customHeight="1">
      <c r="M446" s="336">
        <f>IF(ISNUMBER(SEARCH(ZAKL_DATA!$B$29,N446)),MAX($M$2:M445)+1,0)</f>
        <v>444.0</v>
      </c>
      <c r="N446" s="356" t="s">
        <v>1699</v>
      </c>
      <c r="O446" s="358" t="s">
        <v>2950</v>
      </c>
      <c r="Q446" s="320" t="str">
        <f>IFERROR(VLOOKUP(ROWS($Q$3:Q446),$M$3:$N$1699,2,0),"")</f>
        <v>Výroba buničiny</v>
      </c>
      <c r="S446" t="str">
        <f>IF(ISNUMBER(SEARCH(ZAKL_DATA!$B$18,FU!$U446)),U446,"")</f>
        <v>Bříšťany</v>
      </c>
      <c r="T446" t="str">
        <f t="array" ref="T446">IFERROR(INDEX($S$3:$S$6255,SMALL(IF(ISNUMBER(SEARCH("",$S$3:$S$6255)),ROW($S$1:$S$6253),""),ROW(S444))),"")</f>
        <v>Bříšťany</v>
      </c>
      <c r="U446" t="s">
        <v>5475</v>
      </c>
      <c r="V446">
        <v>531031.0</v>
      </c>
    </row>
    <row r="447" spans="13:22" ht="12.75" customHeight="1">
      <c r="M447" s="336">
        <f>IF(ISNUMBER(SEARCH(ZAKL_DATA!$B$29,N447)),MAX($M$2:M446)+1,0)</f>
        <v>445.0</v>
      </c>
      <c r="N447" s="356" t="s">
        <v>1703</v>
      </c>
      <c r="O447" s="358" t="s">
        <v>2951</v>
      </c>
      <c r="Q447" s="320" t="str">
        <f>IFERROR(VLOOKUP(ROWS($Q$3:Q447),$M$3:$N$1699,2,0),"")</f>
        <v>Výroba papíru a lepenky</v>
      </c>
      <c r="S447" t="str">
        <f>IF(ISNUMBER(SEARCH(ZAKL_DATA!$B$18,FU!$U447)),U447,"")</f>
        <v>Bříza</v>
      </c>
      <c r="T447" t="str">
        <f t="array" ref="T447">IFERROR(INDEX($S$3:$S$6255,SMALL(IF(ISNUMBER(SEARCH("",$S$3:$S$6255)),ROW($S$1:$S$6253),""),ROW(S445))),"")</f>
        <v>Bříza</v>
      </c>
      <c r="U447" t="s">
        <v>6563</v>
      </c>
      <c r="V447">
        <v>531049.0</v>
      </c>
    </row>
    <row r="448" spans="13:22" ht="12.75" customHeight="1">
      <c r="M448" s="336">
        <f>IF(ISNUMBER(SEARCH(ZAKL_DATA!$B$29,N448)),MAX($M$2:M447)+1,0)</f>
        <v>446.0</v>
      </c>
      <c r="N448" s="356" t="s">
        <v>1705</v>
      </c>
      <c r="O448" s="358" t="s">
        <v>2952</v>
      </c>
      <c r="Q448" s="320"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6684</v>
      </c>
      <c r="V448">
        <v>531057.0</v>
      </c>
    </row>
    <row r="449" spans="13:22" ht="12.75" customHeight="1">
      <c r="M449" s="336">
        <f>IF(ISNUMBER(SEARCH(ZAKL_DATA!$B$29,N449)),MAX($M$2:M448)+1,0)</f>
        <v>447.0</v>
      </c>
      <c r="N449" s="356" t="s">
        <v>1706</v>
      </c>
      <c r="O449" s="358" t="s">
        <v>2953</v>
      </c>
      <c r="Q449" s="320"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6201</v>
      </c>
      <c r="V449">
        <v>531065.0</v>
      </c>
    </row>
    <row r="450" spans="13:22" ht="12.75" customHeight="1">
      <c r="M450" s="336">
        <f>IF(ISNUMBER(SEARCH(ZAKL_DATA!$B$29,N450)),MAX($M$2:M449)+1,0)</f>
        <v>448.0</v>
      </c>
      <c r="N450" s="356" t="s">
        <v>1707</v>
      </c>
      <c r="O450" s="358" t="s">
        <v>2954</v>
      </c>
      <c r="Q450" s="320" t="str">
        <f>IFERROR(VLOOKUP(ROWS($Q$3:Q450),$M$3:$N$1699,2,0),"")</f>
        <v>Výroba kancelářských potřeb z papíru</v>
      </c>
      <c r="S450" t="str">
        <f>IF(ISNUMBER(SEARCH(ZAKL_DATA!$B$18,FU!$U450)),U450,"")</f>
        <v>Bubovice</v>
      </c>
      <c r="T450" t="str">
        <f t="array" ref="T450">IFERROR(INDEX($S$3:$S$6255,SMALL(IF(ISNUMBER(SEARCH("",$S$3:$S$6255)),ROW($S$1:$S$6253),""),ROW(S448))),"")</f>
        <v>Bubovice</v>
      </c>
      <c r="U450" t="s">
        <v>4076</v>
      </c>
      <c r="V450">
        <v>531073.0</v>
      </c>
    </row>
    <row r="451" spans="13:22" ht="12.75" customHeight="1">
      <c r="M451" s="336">
        <f>IF(ISNUMBER(SEARCH(ZAKL_DATA!$B$29,N451)),MAX($M$2:M450)+1,0)</f>
        <v>449.0</v>
      </c>
      <c r="N451" s="356" t="s">
        <v>1708</v>
      </c>
      <c r="O451" s="358" t="s">
        <v>2955</v>
      </c>
      <c r="Q451" s="320" t="str">
        <f>IFERROR(VLOOKUP(ROWS($Q$3:Q451),$M$3:$N$1699,2,0),"")</f>
        <v>Výroba tapet</v>
      </c>
      <c r="S451" t="str">
        <f>IF(ISNUMBER(SEARCH(ZAKL_DATA!$B$18,FU!$U451)),U451,"")</f>
        <v>Bučí</v>
      </c>
      <c r="T451" t="str">
        <f t="array" ref="T451">IFERROR(INDEX($S$3:$S$6255,SMALL(IF(ISNUMBER(SEARCH("",$S$3:$S$6255)),ROW($S$1:$S$6253),""),ROW(S449))),"")</f>
        <v>Bučí</v>
      </c>
      <c r="U451" t="s">
        <v>6114</v>
      </c>
      <c r="V451">
        <v>531081.0</v>
      </c>
    </row>
    <row r="452" spans="13:22" ht="12.75" customHeight="1">
      <c r="M452" s="336">
        <f>IF(ISNUMBER(SEARCH(ZAKL_DATA!$B$29,N452)),MAX($M$2:M451)+1,0)</f>
        <v>450.0</v>
      </c>
      <c r="N452" s="356" t="s">
        <v>1709</v>
      </c>
      <c r="O452" s="358" t="s">
        <v>2956</v>
      </c>
      <c r="Q452" s="320"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7687</v>
      </c>
      <c r="V452">
        <v>531090.0</v>
      </c>
    </row>
    <row r="453" spans="13:22" ht="12.75" customHeight="1">
      <c r="M453" s="336">
        <f>IF(ISNUMBER(SEARCH(ZAKL_DATA!$B$29,N453)),MAX($M$2:M452)+1,0)</f>
        <v>451.0</v>
      </c>
      <c r="N453" s="356" t="s">
        <v>1712</v>
      </c>
      <c r="O453" s="358" t="s">
        <v>2957</v>
      </c>
      <c r="Q453" s="320" t="str">
        <f>IFERROR(VLOOKUP(ROWS($Q$3:Q453),$M$3:$N$1699,2,0),"")</f>
        <v>Tisk novin</v>
      </c>
      <c r="S453" t="str">
        <f>IF(ISNUMBER(SEARCH(ZAKL_DATA!$B$18,FU!$U453)),U453,"")</f>
        <v>Bučovice</v>
      </c>
      <c r="T453" t="str">
        <f t="array" ref="T453">IFERROR(INDEX($S$3:$S$6255,SMALL(IF(ISNUMBER(SEARCH("",$S$3:$S$6255)),ROW($S$1:$S$6253),""),ROW(S451))),"")</f>
        <v>Bučovice</v>
      </c>
      <c r="U453" t="s">
        <v>8525</v>
      </c>
      <c r="V453">
        <v>531103.0</v>
      </c>
    </row>
    <row r="454" spans="13:22" ht="12.75" customHeight="1">
      <c r="M454" s="336">
        <f>IF(ISNUMBER(SEARCH(ZAKL_DATA!$B$29,N454)),MAX($M$2:M453)+1,0)</f>
        <v>452.0</v>
      </c>
      <c r="N454" s="356" t="s">
        <v>1713</v>
      </c>
      <c r="O454" s="358" t="s">
        <v>2958</v>
      </c>
      <c r="Q454" s="320" t="str">
        <f>IFERROR(VLOOKUP(ROWS($Q$3:Q454),$M$3:$N$1699,2,0),"")</f>
        <v>Tisk ostatní, kromě novin</v>
      </c>
      <c r="S454" t="str">
        <f>IF(ISNUMBER(SEARCH(ZAKL_DATA!$B$18,FU!$U454)),U454,"")</f>
        <v>Budčeves</v>
      </c>
      <c r="T454" t="str">
        <f t="array" ref="T454">IFERROR(INDEX($S$3:$S$6255,SMALL(IF(ISNUMBER(SEARCH("",$S$3:$S$6255)),ROW($S$1:$S$6253),""),ROW(S452))),"")</f>
        <v>Budčeves</v>
      </c>
      <c r="U454" t="s">
        <v>5483</v>
      </c>
      <c r="V454">
        <v>531111.0</v>
      </c>
    </row>
    <row r="455" spans="13:22" ht="12.75" customHeight="1">
      <c r="M455" s="336">
        <f>IF(ISNUMBER(SEARCH(ZAKL_DATA!$B$29,N455)),MAX($M$2:M454)+1,0)</f>
        <v>453.0</v>
      </c>
      <c r="N455" s="356" t="s">
        <v>1714</v>
      </c>
      <c r="O455" s="358" t="s">
        <v>2959</v>
      </c>
      <c r="Q455" s="320" t="str">
        <f>IFERROR(VLOOKUP(ROWS($Q$3:Q455),$M$3:$N$1699,2,0),"")</f>
        <v>Příprava tisku a digitálních dat</v>
      </c>
      <c r="S455" t="str">
        <f>IF(ISNUMBER(SEARCH(ZAKL_DATA!$B$18,FU!$U455)),U455,"")</f>
        <v>Budeč</v>
      </c>
      <c r="T455" t="str">
        <f t="array" ref="T455">IFERROR(INDEX($S$3:$S$6255,SMALL(IF(ISNUMBER(SEARCH("",$S$3:$S$6255)),ROW($S$1:$S$6253),""),ROW(S453))),"")</f>
        <v>Budeč</v>
      </c>
      <c r="U455" t="s">
        <v>5270</v>
      </c>
      <c r="V455">
        <v>531120.0</v>
      </c>
    </row>
    <row r="456" spans="13:22" ht="12.75" customHeight="1">
      <c r="M456" s="336">
        <f>IF(ISNUMBER(SEARCH(ZAKL_DATA!$B$29,N456)),MAX($M$2:M455)+1,0)</f>
        <v>454.0</v>
      </c>
      <c r="N456" s="356" t="s">
        <v>1715</v>
      </c>
      <c r="O456" s="358" t="s">
        <v>2960</v>
      </c>
      <c r="Q456" s="320" t="str">
        <f>IFERROR(VLOOKUP(ROWS($Q$3:Q456),$M$3:$N$1699,2,0),"")</f>
        <v>Vázání a související činnosti</v>
      </c>
      <c r="S456" t="str">
        <f>IF(ISNUMBER(SEARCH(ZAKL_DATA!$B$18,FU!$U456)),U456,"")</f>
        <v>Budeč</v>
      </c>
      <c r="T456" t="str">
        <f t="array" ref="T456">IFERROR(INDEX($S$3:$S$6255,SMALL(IF(ISNUMBER(SEARCH("",$S$3:$S$6255)),ROW($S$1:$S$6253),""),ROW(S454))),"")</f>
        <v>Budeč</v>
      </c>
      <c r="U456" t="s">
        <v>5270</v>
      </c>
      <c r="V456">
        <v>531138.0</v>
      </c>
    </row>
    <row r="457" spans="13:22" ht="12.75" customHeight="1">
      <c r="M457" s="336">
        <f>IF(ISNUMBER(SEARCH(ZAKL_DATA!$B$29,N457)),MAX($M$2:M456)+1,0)</f>
        <v>455.0</v>
      </c>
      <c r="N457" s="356" t="s">
        <v>1721</v>
      </c>
      <c r="O457" s="358" t="s">
        <v>2961</v>
      </c>
      <c r="Q457" s="320" t="str">
        <f>IFERROR(VLOOKUP(ROWS($Q$3:Q457),$M$3:$N$1699,2,0),"")</f>
        <v>Výroba technických plynů</v>
      </c>
      <c r="S457" t="str">
        <f>IF(ISNUMBER(SEARCH(ZAKL_DATA!$B$18,FU!$U457)),U457,"")</f>
        <v>Budětice</v>
      </c>
      <c r="T457" t="str">
        <f t="array" ref="T457">IFERROR(INDEX($S$3:$S$6255,SMALL(IF(ISNUMBER(SEARCH("",$S$3:$S$6255)),ROW($S$1:$S$6253),""),ROW(S455))),"")</f>
        <v>Budětice</v>
      </c>
      <c r="U457" t="s">
        <v>6000</v>
      </c>
      <c r="V457">
        <v>531146.0</v>
      </c>
    </row>
    <row r="458" spans="13:22" ht="12.75" customHeight="1">
      <c r="M458" s="336">
        <f>IF(ISNUMBER(SEARCH(ZAKL_DATA!$B$29,N458)),MAX($M$2:M457)+1,0)</f>
        <v>456.0</v>
      </c>
      <c r="N458" s="356" t="s">
        <v>1722</v>
      </c>
      <c r="O458" s="358" t="s">
        <v>2962</v>
      </c>
      <c r="Q458" s="320" t="str">
        <f>IFERROR(VLOOKUP(ROWS($Q$3:Q458),$M$3:$N$1699,2,0),"")</f>
        <v>Výroba barviv a pigmentů</v>
      </c>
      <c r="S458" t="str">
        <f>IF(ISNUMBER(SEARCH(ZAKL_DATA!$B$18,FU!$U458)),U458,"")</f>
        <v>Budětsko</v>
      </c>
      <c r="T458" t="str">
        <f t="array" ref="T458">IFERROR(INDEX($S$3:$S$6255,SMALL(IF(ISNUMBER(SEARCH("",$S$3:$S$6255)),ROW($S$1:$S$6253),""),ROW(S456))),"")</f>
        <v>Budětsko</v>
      </c>
      <c r="U458" t="s">
        <v>8300</v>
      </c>
      <c r="V458">
        <v>531154.0</v>
      </c>
    </row>
    <row r="459" spans="13:22" ht="12.75" customHeight="1">
      <c r="M459" s="336">
        <f>IF(ISNUMBER(SEARCH(ZAKL_DATA!$B$29,N459)),MAX($M$2:M458)+1,0)</f>
        <v>457.0</v>
      </c>
      <c r="N459" s="356" t="s">
        <v>1723</v>
      </c>
      <c r="O459" s="358" t="s">
        <v>2963</v>
      </c>
      <c r="Q459" s="320"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5373</v>
      </c>
      <c r="V459">
        <v>531162.0</v>
      </c>
    </row>
    <row r="460" spans="13:22" ht="12.75" customHeight="1">
      <c r="M460" s="336">
        <f>IF(ISNUMBER(SEARCH(ZAKL_DATA!$B$29,N460)),MAX($M$2:M459)+1,0)</f>
        <v>458.0</v>
      </c>
      <c r="N460" s="356" t="s">
        <v>1724</v>
      </c>
      <c r="O460" s="358" t="s">
        <v>2964</v>
      </c>
      <c r="Q460" s="320"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4634</v>
      </c>
      <c r="V460">
        <v>531171.0</v>
      </c>
    </row>
    <row r="461" spans="13:22" ht="12.75" customHeight="1">
      <c r="M461" s="336">
        <f>IF(ISNUMBER(SEARCH(ZAKL_DATA!$B$29,N461)),MAX($M$2:M460)+1,0)</f>
        <v>459.0</v>
      </c>
      <c r="N461" s="356" t="s">
        <v>1726</v>
      </c>
      <c r="O461" s="358" t="s">
        <v>2965</v>
      </c>
      <c r="Q461" s="320" t="str">
        <f>IFERROR(VLOOKUP(ROWS($Q$3:Q461),$M$3:$N$1699,2,0),"")</f>
        <v>Výroba hnojiv a dusíkatých sloučenin</v>
      </c>
      <c r="S461" t="str">
        <f>IF(ISNUMBER(SEARCH(ZAKL_DATA!$B$18,FU!$U461)),U461,"")</f>
        <v>Budislav</v>
      </c>
      <c r="T461" t="str">
        <f t="array" ref="T461">IFERROR(INDEX($S$3:$S$6255,SMALL(IF(ISNUMBER(SEARCH("",$S$3:$S$6255)),ROW($S$1:$S$6253),""),ROW(S459))),"")</f>
        <v>Budislav</v>
      </c>
      <c r="U461" t="s">
        <v>5723</v>
      </c>
      <c r="V461">
        <v>531189.0</v>
      </c>
    </row>
    <row r="462" spans="13:22" ht="12.75" customHeight="1">
      <c r="M462" s="336">
        <f>IF(ISNUMBER(SEARCH(ZAKL_DATA!$B$29,N462)),MAX($M$2:M461)+1,0)</f>
        <v>460.0</v>
      </c>
      <c r="N462" s="356" t="s">
        <v>1727</v>
      </c>
      <c r="O462" s="358" t="s">
        <v>2966</v>
      </c>
      <c r="Q462" s="320" t="str">
        <f>IFERROR(VLOOKUP(ROWS($Q$3:Q462),$M$3:$N$1699,2,0),"")</f>
        <v>Výroba plastů v primárních formách</v>
      </c>
      <c r="S462" t="str">
        <f>IF(ISNUMBER(SEARCH(ZAKL_DATA!$B$18,FU!$U462)),U462,"")</f>
        <v>Budislav</v>
      </c>
      <c r="T462" t="str">
        <f t="array" ref="T462">IFERROR(INDEX($S$3:$S$6255,SMALL(IF(ISNUMBER(SEARCH("",$S$3:$S$6255)),ROW($S$1:$S$6253),""),ROW(S460))),"")</f>
        <v>Budislav</v>
      </c>
      <c r="U462" t="s">
        <v>5723</v>
      </c>
      <c r="V462">
        <v>531197.0</v>
      </c>
    </row>
    <row r="463" spans="13:22" ht="12.75" customHeight="1">
      <c r="M463" s="336">
        <f>IF(ISNUMBER(SEARCH(ZAKL_DATA!$B$29,N463)),MAX($M$2:M462)+1,0)</f>
        <v>461.0</v>
      </c>
      <c r="N463" s="356" t="s">
        <v>1728</v>
      </c>
      <c r="O463" s="358" t="s">
        <v>2967</v>
      </c>
      <c r="Q463" s="320"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5271</v>
      </c>
      <c r="V463">
        <v>531201.0</v>
      </c>
    </row>
    <row r="464" spans="13:22" ht="12.75" customHeight="1">
      <c r="M464" s="336">
        <f>IF(ISNUMBER(SEARCH(ZAKL_DATA!$B$29,N464)),MAX($M$2:M463)+1,0)</f>
        <v>462.0</v>
      </c>
      <c r="N464" s="356" t="s">
        <v>1730</v>
      </c>
      <c r="O464" s="358" t="s">
        <v>2968</v>
      </c>
      <c r="Q464" s="320"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8374</v>
      </c>
      <c r="V464">
        <v>531219.0</v>
      </c>
    </row>
    <row r="465" spans="13:22" ht="12.75" customHeight="1">
      <c r="M465" s="336">
        <f>IF(ISNUMBER(SEARCH(ZAKL_DATA!$B$29,N465)),MAX($M$2:M464)+1,0)</f>
        <v>463.0</v>
      </c>
      <c r="N465" s="356" t="s">
        <v>1731</v>
      </c>
      <c r="O465" s="358" t="s">
        <v>2969</v>
      </c>
      <c r="Q465" s="320"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3704</v>
      </c>
      <c r="V465">
        <v>531227.0</v>
      </c>
    </row>
    <row r="466" spans="13:22" ht="12.75" customHeight="1">
      <c r="M466" s="336">
        <f>IF(ISNUMBER(SEARCH(ZAKL_DATA!$B$29,N466)),MAX($M$2:M465)+1,0)</f>
        <v>464.0</v>
      </c>
      <c r="N466" s="356" t="s">
        <v>1733</v>
      </c>
      <c r="O466" s="358" t="s">
        <v>2970</v>
      </c>
      <c r="Q466" s="320" t="str">
        <f>IFERROR(VLOOKUP(ROWS($Q$3:Q466),$M$3:$N$1699,2,0),"")</f>
        <v>Výroba výbušnin</v>
      </c>
      <c r="S466" t="str">
        <f>IF(ISNUMBER(SEARCH(ZAKL_DATA!$B$18,FU!$U466)),U466,"")</f>
        <v>Budišovice</v>
      </c>
      <c r="T466" t="str">
        <f t="array" ref="T466">IFERROR(INDEX($S$3:$S$6255,SMALL(IF(ISNUMBER(SEARCH("",$S$3:$S$6255)),ROW($S$1:$S$6253),""),ROW(S464))),"")</f>
        <v>Budišovice</v>
      </c>
      <c r="U466" t="s">
        <v>6825</v>
      </c>
      <c r="V466">
        <v>531235.0</v>
      </c>
    </row>
    <row r="467" spans="13:22" ht="12.75" customHeight="1">
      <c r="M467" s="336">
        <f>IF(ISNUMBER(SEARCH(ZAKL_DATA!$B$29,N467)),MAX($M$2:M466)+1,0)</f>
        <v>465.0</v>
      </c>
      <c r="N467" s="356" t="s">
        <v>1734</v>
      </c>
      <c r="O467" s="358" t="s">
        <v>2971</v>
      </c>
      <c r="Q467" s="320" t="str">
        <f>IFERROR(VLOOKUP(ROWS($Q$3:Q467),$M$3:$N$1699,2,0),"")</f>
        <v>Výroba klihů</v>
      </c>
      <c r="S467" t="str">
        <f>IF(ISNUMBER(SEARCH(ZAKL_DATA!$B$18,FU!$U467)),U467,"")</f>
        <v>Budkov</v>
      </c>
      <c r="T467" t="str">
        <f t="array" ref="T467">IFERROR(INDEX($S$3:$S$6255,SMALL(IF(ISNUMBER(SEARCH("",$S$3:$S$6255)),ROW($S$1:$S$6253),""),ROW(S465))),"")</f>
        <v>Budkov</v>
      </c>
      <c r="U467" t="s">
        <v>6298</v>
      </c>
      <c r="V467">
        <v>531243.0</v>
      </c>
    </row>
    <row r="468" spans="13:22" ht="12.75" customHeight="1">
      <c r="M468" s="336">
        <f>IF(ISNUMBER(SEARCH(ZAKL_DATA!$B$29,N468)),MAX($M$2:M467)+1,0)</f>
        <v>466.0</v>
      </c>
      <c r="N468" s="356" t="s">
        <v>1735</v>
      </c>
      <c r="O468" s="358" t="s">
        <v>2972</v>
      </c>
      <c r="Q468" s="320" t="str">
        <f>IFERROR(VLOOKUP(ROWS($Q$3:Q468),$M$3:$N$1699,2,0),"")</f>
        <v>Výroba vonných silic</v>
      </c>
      <c r="S468" t="str">
        <f>IF(ISNUMBER(SEARCH(ZAKL_DATA!$B$18,FU!$U468)),U468,"")</f>
        <v>Budkov</v>
      </c>
      <c r="T468" t="str">
        <f t="array" ref="T468">IFERROR(INDEX($S$3:$S$6255,SMALL(IF(ISNUMBER(SEARCH("",$S$3:$S$6255)),ROW($S$1:$S$6253),""),ROW(S466))),"")</f>
        <v>Budkov</v>
      </c>
      <c r="U468" t="s">
        <v>6298</v>
      </c>
      <c r="V468">
        <v>531251.0</v>
      </c>
    </row>
    <row r="469" spans="13:22" ht="12.75" customHeight="1">
      <c r="M469" s="336">
        <f>IF(ISNUMBER(SEARCH(ZAKL_DATA!$B$29,N469)),MAX($M$2:M468)+1,0)</f>
        <v>467.0</v>
      </c>
      <c r="N469" s="356" t="s">
        <v>1736</v>
      </c>
      <c r="O469" s="358" t="s">
        <v>2973</v>
      </c>
      <c r="Q469" s="320" t="str">
        <f>IFERROR(VLOOKUP(ROWS($Q$3:Q469),$M$3:$N$1699,2,0),"")</f>
        <v>Výroba ostatních chemických výrobků j. n.</v>
      </c>
      <c r="S469" t="str">
        <f>IF(ISNUMBER(SEARCH(ZAKL_DATA!$B$18,FU!$U469)),U469,"")</f>
        <v>Budyně</v>
      </c>
      <c r="T469" t="str">
        <f t="array" ref="T469">IFERROR(INDEX($S$3:$S$6255,SMALL(IF(ISNUMBER(SEARCH("",$S$3:$S$6255)),ROW($S$1:$S$6253),""),ROW(S467))),"")</f>
        <v>Budyně</v>
      </c>
      <c r="U469" t="s">
        <v>6192</v>
      </c>
      <c r="V469">
        <v>531260.0</v>
      </c>
    </row>
    <row r="470" spans="13:22" ht="12.75" customHeight="1">
      <c r="M470" s="336">
        <f>IF(ISNUMBER(SEARCH(ZAKL_DATA!$B$29,N470)),MAX($M$2:M469)+1,0)</f>
        <v>468.0</v>
      </c>
      <c r="N470" s="356" t="s">
        <v>1744</v>
      </c>
      <c r="O470" s="358" t="s">
        <v>2974</v>
      </c>
      <c r="Q470" s="320"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6564</v>
      </c>
      <c r="V470">
        <v>531278.0</v>
      </c>
    </row>
    <row r="471" spans="13:22" ht="12.75" customHeight="1">
      <c r="M471" s="336">
        <f>IF(ISNUMBER(SEARCH(ZAKL_DATA!$B$29,N471)),MAX($M$2:M470)+1,0)</f>
        <v>469.0</v>
      </c>
      <c r="N471" s="356" t="s">
        <v>1745</v>
      </c>
      <c r="O471" s="358" t="s">
        <v>2975</v>
      </c>
      <c r="Q471" s="320"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8468</v>
      </c>
      <c r="V471">
        <v>531286.0</v>
      </c>
    </row>
    <row r="472" spans="13:22" ht="12.75" customHeight="1">
      <c r="M472" s="336">
        <f>IF(ISNUMBER(SEARCH(ZAKL_DATA!$B$29,N472)),MAX($M$2:M471)+1,0)</f>
        <v>470.0</v>
      </c>
      <c r="N472" s="356" t="s">
        <v>1747</v>
      </c>
      <c r="O472" s="358" t="s">
        <v>2976</v>
      </c>
      <c r="Q472" s="320"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5225</v>
      </c>
      <c r="V472">
        <v>531294.0</v>
      </c>
    </row>
    <row r="473" spans="13:22" ht="12.75" customHeight="1">
      <c r="M473" s="336">
        <f>IF(ISNUMBER(SEARCH(ZAKL_DATA!$B$29,N473)),MAX($M$2:M472)+1,0)</f>
        <v>471.0</v>
      </c>
      <c r="N473" s="356" t="s">
        <v>1748</v>
      </c>
      <c r="O473" s="358" t="s">
        <v>2977</v>
      </c>
      <c r="Q473" s="320" t="str">
        <f>IFERROR(VLOOKUP(ROWS($Q$3:Q473),$M$3:$N$1699,2,0),"")</f>
        <v>Výroba plastových obalů</v>
      </c>
      <c r="S473" t="str">
        <f>IF(ISNUMBER(SEARCH(ZAKL_DATA!$B$18,FU!$U473)),U473,"")</f>
        <v>Bujesily</v>
      </c>
      <c r="T473" t="str">
        <f t="array" ref="T473">IFERROR(INDEX($S$3:$S$6255,SMALL(IF(ISNUMBER(SEARCH("",$S$3:$S$6255)),ROW($S$1:$S$6253),""),ROW(S471))),"")</f>
        <v>Bujesily</v>
      </c>
      <c r="U473" t="s">
        <v>6173</v>
      </c>
      <c r="V473">
        <v>531308.0</v>
      </c>
    </row>
    <row r="474" spans="13:22" ht="12.75" customHeight="1">
      <c r="M474" s="336">
        <f>IF(ISNUMBER(SEARCH(ZAKL_DATA!$B$29,N474)),MAX($M$2:M473)+1,0)</f>
        <v>472.0</v>
      </c>
      <c r="N474" s="356" t="s">
        <v>1749</v>
      </c>
      <c r="O474" s="358" t="s">
        <v>2978</v>
      </c>
      <c r="Q474" s="320" t="str">
        <f>IFERROR(VLOOKUP(ROWS($Q$3:Q474),$M$3:$N$1699,2,0),"")</f>
        <v>Výroba plastových výrobků pro stavebnictví</v>
      </c>
      <c r="S474" t="str">
        <f>IF(ISNUMBER(SEARCH(ZAKL_DATA!$B$18,FU!$U474)),U474,"")</f>
        <v>Buk</v>
      </c>
      <c r="T474" t="str">
        <f t="array" ref="T474">IFERROR(INDEX($S$3:$S$6255,SMALL(IF(ISNUMBER(SEARCH("",$S$3:$S$6255)),ROW($S$1:$S$6253),""),ROW(S472))),"")</f>
        <v>Buk</v>
      </c>
      <c r="U474" t="s">
        <v>3801</v>
      </c>
      <c r="V474">
        <v>531316.0</v>
      </c>
    </row>
    <row r="475" spans="13:22" ht="12.75" customHeight="1">
      <c r="M475" s="336">
        <f>IF(ISNUMBER(SEARCH(ZAKL_DATA!$B$29,N475)),MAX($M$2:M474)+1,0)</f>
        <v>473.0</v>
      </c>
      <c r="N475" s="356" t="s">
        <v>1750</v>
      </c>
      <c r="O475" s="358" t="s">
        <v>2979</v>
      </c>
      <c r="Q475" s="320" t="str">
        <f>IFERROR(VLOOKUP(ROWS($Q$3:Q475),$M$3:$N$1699,2,0),"")</f>
        <v>Výroba ostatních plastových výrobků</v>
      </c>
      <c r="S475" t="str">
        <f>IF(ISNUMBER(SEARCH(ZAKL_DATA!$B$18,FU!$U475)),U475,"")</f>
        <v>Buk</v>
      </c>
      <c r="T475" t="str">
        <f t="array" ref="T475">IFERROR(INDEX($S$3:$S$6255,SMALL(IF(ISNUMBER(SEARCH("",$S$3:$S$6255)),ROW($S$1:$S$6253),""),ROW(S473))),"")</f>
        <v>Buk</v>
      </c>
      <c r="U475" t="s">
        <v>3801</v>
      </c>
      <c r="V475">
        <v>531324.0</v>
      </c>
    </row>
    <row r="476" spans="13:22" ht="12.75" customHeight="1">
      <c r="M476" s="336">
        <f>IF(ISNUMBER(SEARCH(ZAKL_DATA!$B$29,N476)),MAX($M$2:M475)+1,0)</f>
        <v>474.0</v>
      </c>
      <c r="N476" s="356" t="s">
        <v>1753</v>
      </c>
      <c r="O476" s="358" t="s">
        <v>2980</v>
      </c>
      <c r="Q476" s="320" t="str">
        <f>IFERROR(VLOOKUP(ROWS($Q$3:Q476),$M$3:$N$1699,2,0),"")</f>
        <v>Výroba plochého skla</v>
      </c>
      <c r="S476" t="str">
        <f>IF(ISNUMBER(SEARCH(ZAKL_DATA!$B$18,FU!$U476)),U476,"")</f>
        <v>Bukov</v>
      </c>
      <c r="T476" t="str">
        <f t="array" ref="T476">IFERROR(INDEX($S$3:$S$6255,SMALL(IF(ISNUMBER(SEARCH("",$S$3:$S$6255)),ROW($S$1:$S$6253),""),ROW(S474))),"")</f>
        <v>Bukov</v>
      </c>
      <c r="U476" t="s">
        <v>8690</v>
      </c>
      <c r="V476">
        <v>531332.0</v>
      </c>
    </row>
    <row r="477" spans="13:22" ht="12.75" customHeight="1">
      <c r="M477" s="336">
        <f>IF(ISNUMBER(SEARCH(ZAKL_DATA!$B$29,N477)),MAX($M$2:M476)+1,0)</f>
        <v>475.0</v>
      </c>
      <c r="N477" s="356" t="s">
        <v>1754</v>
      </c>
      <c r="O477" s="358" t="s">
        <v>2981</v>
      </c>
      <c r="Q477" s="320" t="str">
        <f>IFERROR(VLOOKUP(ROWS($Q$3:Q477),$M$3:$N$1699,2,0),"")</f>
        <v>Tvarování a zpracování plochého skla</v>
      </c>
      <c r="S477" t="str">
        <f>IF(ISNUMBER(SEARCH(ZAKL_DATA!$B$18,FU!$U477)),U477,"")</f>
        <v>Buková</v>
      </c>
      <c r="T477" t="str">
        <f t="array" ref="T477">IFERROR(INDEX($S$3:$S$6255,SMALL(IF(ISNUMBER(SEARCH("",$S$3:$S$6255)),ROW($S$1:$S$6253),""),ROW(S475))),"")</f>
        <v>Buková</v>
      </c>
      <c r="U477" t="s">
        <v>5293</v>
      </c>
      <c r="V477">
        <v>531341.0</v>
      </c>
    </row>
    <row r="478" spans="13:22" ht="12.75" customHeight="1">
      <c r="M478" s="336">
        <f>IF(ISNUMBER(SEARCH(ZAKL_DATA!$B$29,N478)),MAX($M$2:M477)+1,0)</f>
        <v>476.0</v>
      </c>
      <c r="N478" s="356" t="s">
        <v>1755</v>
      </c>
      <c r="O478" s="358" t="s">
        <v>2982</v>
      </c>
      <c r="Q478" s="320" t="str">
        <f>IFERROR(VLOOKUP(ROWS($Q$3:Q478),$M$3:$N$1699,2,0),"")</f>
        <v>Výroba dutého skla</v>
      </c>
      <c r="S478" t="str">
        <f>IF(ISNUMBER(SEARCH(ZAKL_DATA!$B$18,FU!$U478)),U478,"")</f>
        <v>Buková</v>
      </c>
      <c r="T478" t="str">
        <f t="array" ref="T478">IFERROR(INDEX($S$3:$S$6255,SMALL(IF(ISNUMBER(SEARCH("",$S$3:$S$6255)),ROW($S$1:$S$6253),""),ROW(S476))),"")</f>
        <v>Buková</v>
      </c>
      <c r="U478" t="s">
        <v>5293</v>
      </c>
      <c r="V478">
        <v>531359.0</v>
      </c>
    </row>
    <row r="479" spans="13:22" ht="12.75" customHeight="1">
      <c r="M479" s="336">
        <f>IF(ISNUMBER(SEARCH(ZAKL_DATA!$B$29,N479)),MAX($M$2:M478)+1,0)</f>
        <v>477.0</v>
      </c>
      <c r="N479" s="356" t="s">
        <v>1756</v>
      </c>
      <c r="O479" s="358" t="s">
        <v>2983</v>
      </c>
      <c r="Q479" s="320"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4874</v>
      </c>
      <c r="V479">
        <v>531367.0</v>
      </c>
    </row>
    <row r="480" spans="13:22" ht="12.75" customHeight="1">
      <c r="M480" s="336">
        <f>IF(ISNUMBER(SEARCH(ZAKL_DATA!$B$29,N480)),MAX($M$2:M479)+1,0)</f>
        <v>478.0</v>
      </c>
      <c r="N480" s="356" t="s">
        <v>1757</v>
      </c>
      <c r="O480" s="358" t="s">
        <v>2984</v>
      </c>
      <c r="Q480" s="320"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4250</v>
      </c>
      <c r="V480">
        <v>531375.0</v>
      </c>
    </row>
    <row r="481" spans="13:22" ht="12.75" customHeight="1">
      <c r="M481" s="336">
        <f>IF(ISNUMBER(SEARCH(ZAKL_DATA!$B$29,N481)),MAX($M$2:M480)+1,0)</f>
        <v>479.0</v>
      </c>
      <c r="N481" s="356" t="s">
        <v>1760</v>
      </c>
      <c r="O481" s="358" t="s">
        <v>2985</v>
      </c>
      <c r="Q481" s="320"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4250</v>
      </c>
      <c r="V481">
        <v>531383.0</v>
      </c>
    </row>
    <row r="482" spans="13:22" ht="12.75" customHeight="1">
      <c r="M482" s="336">
        <f>IF(ISNUMBER(SEARCH(ZAKL_DATA!$B$29,N482)),MAX($M$2:M481)+1,0)</f>
        <v>480.0</v>
      </c>
      <c r="N482" s="356" t="s">
        <v>1761</v>
      </c>
      <c r="O482" s="358" t="s">
        <v>2986</v>
      </c>
      <c r="Q482" s="320"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4250</v>
      </c>
      <c r="V482">
        <v>531391.0</v>
      </c>
    </row>
    <row r="483" spans="13:22" ht="12.75" customHeight="1">
      <c r="M483" s="336">
        <f>IF(ISNUMBER(SEARCH(ZAKL_DATA!$B$29,N483)),MAX($M$2:M482)+1,0)</f>
        <v>481.0</v>
      </c>
      <c r="N483" s="356" t="s">
        <v>2987</v>
      </c>
      <c r="O483" s="358" t="s">
        <v>2988</v>
      </c>
      <c r="Q483" s="320"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4250</v>
      </c>
      <c r="V483">
        <v>531405.0</v>
      </c>
    </row>
    <row r="484" spans="13:22" ht="12.75" customHeight="1">
      <c r="M484" s="336">
        <f>IF(ISNUMBER(SEARCH(ZAKL_DATA!$B$29,N484)),MAX($M$2:M483)+1,0)</f>
        <v>482.0</v>
      </c>
      <c r="N484" s="356" t="s">
        <v>1763</v>
      </c>
      <c r="O484" s="358" t="s">
        <v>2989</v>
      </c>
      <c r="Q484" s="320"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4250</v>
      </c>
      <c r="V484">
        <v>531413.0</v>
      </c>
    </row>
    <row r="485" spans="13:22" ht="12.75" customHeight="1">
      <c r="M485" s="336">
        <f>IF(ISNUMBER(SEARCH(ZAKL_DATA!$B$29,N485)),MAX($M$2:M484)+1,0)</f>
        <v>483.0</v>
      </c>
      <c r="N485" s="356" t="s">
        <v>1764</v>
      </c>
      <c r="O485" s="358" t="s">
        <v>2990</v>
      </c>
      <c r="Q485" s="320"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3788</v>
      </c>
      <c r="V485">
        <v>531421.0</v>
      </c>
    </row>
    <row r="486" spans="13:22" ht="12.75" customHeight="1">
      <c r="M486" s="336">
        <f>IF(ISNUMBER(SEARCH(ZAKL_DATA!$B$29,N486)),MAX($M$2:M485)+1,0)</f>
        <v>484.0</v>
      </c>
      <c r="N486" s="356" t="s">
        <v>1765</v>
      </c>
      <c r="O486" s="358" t="s">
        <v>2991</v>
      </c>
      <c r="Q486" s="320"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3788</v>
      </c>
      <c r="V486">
        <v>531430.0</v>
      </c>
    </row>
    <row r="487" spans="13:22" ht="12.75" customHeight="1">
      <c r="M487" s="336">
        <f>IF(ISNUMBER(SEARCH(ZAKL_DATA!$B$29,N487)),MAX($M$2:M486)+1,0)</f>
        <v>485.0</v>
      </c>
      <c r="N487" s="356" t="s">
        <v>1766</v>
      </c>
      <c r="O487" s="358" t="s">
        <v>2992</v>
      </c>
      <c r="Q487" s="320" t="str">
        <f>IFERROR(VLOOKUP(ROWS($Q$3:Q487),$M$3:$N$1699,2,0),"")</f>
        <v>Výroba ostatních keramických výrobků</v>
      </c>
      <c r="S487" t="str">
        <f>IF(ISNUMBER(SEARCH(ZAKL_DATA!$B$18,FU!$U487)),U487,"")</f>
        <v>Bukovice</v>
      </c>
      <c r="T487" t="str">
        <f t="array" ref="T487">IFERROR(INDEX($S$3:$S$6255,SMALL(IF(ISNUMBER(SEARCH("",$S$3:$S$6255)),ROW($S$1:$S$6253),""),ROW(S485))),"")</f>
        <v>Bukovice</v>
      </c>
      <c r="U487" t="s">
        <v>5382</v>
      </c>
      <c r="V487">
        <v>531448.0</v>
      </c>
    </row>
    <row r="488" spans="13:22" ht="12.75" customHeight="1">
      <c r="M488" s="336">
        <f>IF(ISNUMBER(SEARCH(ZAKL_DATA!$B$29,N488)),MAX($M$2:M487)+1,0)</f>
        <v>486.0</v>
      </c>
      <c r="N488" s="356" t="s">
        <v>1768</v>
      </c>
      <c r="O488" s="358" t="s">
        <v>2993</v>
      </c>
      <c r="Q488" s="320" t="str">
        <f>IFERROR(VLOOKUP(ROWS($Q$3:Q488),$M$3:$N$1699,2,0),"")</f>
        <v>Výroba cementu</v>
      </c>
      <c r="S488" t="str">
        <f>IF(ISNUMBER(SEARCH(ZAKL_DATA!$B$18,FU!$U488)),U488,"")</f>
        <v>Bukovice</v>
      </c>
      <c r="T488" t="str">
        <f t="array" ref="T488">IFERROR(INDEX($S$3:$S$6255,SMALL(IF(ISNUMBER(SEARCH("",$S$3:$S$6255)),ROW($S$1:$S$6253),""),ROW(S486))),"")</f>
        <v>Bukovice</v>
      </c>
      <c r="U488" t="s">
        <v>5382</v>
      </c>
      <c r="V488">
        <v>531456.0</v>
      </c>
    </row>
    <row r="489" spans="13:22" ht="12.75" customHeight="1">
      <c r="M489" s="336">
        <f>IF(ISNUMBER(SEARCH(ZAKL_DATA!$B$29,N489)),MAX($M$2:M488)+1,0)</f>
        <v>487.0</v>
      </c>
      <c r="N489" s="356" t="s">
        <v>1769</v>
      </c>
      <c r="O489" s="358" t="s">
        <v>2994</v>
      </c>
      <c r="Q489" s="320" t="str">
        <f>IFERROR(VLOOKUP(ROWS($Q$3:Q489),$M$3:$N$1699,2,0),"")</f>
        <v>Výroba vápna a sádry</v>
      </c>
      <c r="S489" t="str">
        <f>IF(ISNUMBER(SEARCH(ZAKL_DATA!$B$18,FU!$U489)),U489,"")</f>
        <v>Bukovina</v>
      </c>
      <c r="T489" t="str">
        <f t="array" ref="T489">IFERROR(INDEX($S$3:$S$6255,SMALL(IF(ISNUMBER(SEARCH("",$S$3:$S$6255)),ROW($S$1:$S$6253),""),ROW(S487))),"")</f>
        <v>Bukovina</v>
      </c>
      <c r="U489" t="s">
        <v>7769</v>
      </c>
      <c r="V489">
        <v>531464.0</v>
      </c>
    </row>
    <row r="490" spans="13:22" ht="12.75" customHeight="1">
      <c r="M490" s="336">
        <f>IF(ISNUMBER(SEARCH(ZAKL_DATA!$B$29,N490)),MAX($M$2:M489)+1,0)</f>
        <v>488.0</v>
      </c>
      <c r="N490" s="356" t="s">
        <v>1771</v>
      </c>
      <c r="O490" s="358" t="s">
        <v>2995</v>
      </c>
      <c r="Q490" s="320"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7350</v>
      </c>
      <c r="V490">
        <v>531472.0</v>
      </c>
    </row>
    <row r="491" spans="13:22" ht="12.75" customHeight="1">
      <c r="M491" s="336">
        <f>IF(ISNUMBER(SEARCH(ZAKL_DATA!$B$29,N491)),MAX($M$2:M490)+1,0)</f>
        <v>489.0</v>
      </c>
      <c r="N491" s="356" t="s">
        <v>1772</v>
      </c>
      <c r="O491" s="358" t="s">
        <v>2996</v>
      </c>
      <c r="Q491" s="320"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7487</v>
      </c>
      <c r="V491">
        <v>531481.0</v>
      </c>
    </row>
    <row r="492" spans="13:22" ht="12.75" customHeight="1">
      <c r="M492" s="336">
        <f>IF(ISNUMBER(SEARCH(ZAKL_DATA!$B$29,N492)),MAX($M$2:M491)+1,0)</f>
        <v>490.0</v>
      </c>
      <c r="N492" s="356" t="s">
        <v>1773</v>
      </c>
      <c r="O492" s="358" t="s">
        <v>2997</v>
      </c>
      <c r="Q492" s="320"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7351</v>
      </c>
      <c r="V492">
        <v>531499.0</v>
      </c>
    </row>
    <row r="493" spans="13:22" ht="12.75" customHeight="1">
      <c r="M493" s="336">
        <f>IF(ISNUMBER(SEARCH(ZAKL_DATA!$B$29,N493)),MAX($M$2:M492)+1,0)</f>
        <v>491.0</v>
      </c>
      <c r="N493" s="356" t="s">
        <v>1774</v>
      </c>
      <c r="O493" s="358" t="s">
        <v>2998</v>
      </c>
      <c r="Q493" s="320" t="str">
        <f>IFERROR(VLOOKUP(ROWS($Q$3:Q493),$M$3:$N$1699,2,0),"")</f>
        <v>Výroba malt</v>
      </c>
      <c r="S493" t="str">
        <f>IF(ISNUMBER(SEARCH(ZAKL_DATA!$B$18,FU!$U493)),U493,"")</f>
        <v>Bukovinka</v>
      </c>
      <c r="T493" t="str">
        <f t="array" ref="T493">IFERROR(INDEX($S$3:$S$6255,SMALL(IF(ISNUMBER(SEARCH("",$S$3:$S$6255)),ROW($S$1:$S$6253),""),ROW(S491))),"")</f>
        <v>Bukovinka</v>
      </c>
      <c r="U493" t="s">
        <v>7770</v>
      </c>
      <c r="V493">
        <v>531502.0</v>
      </c>
    </row>
    <row r="494" spans="13:22" ht="12.75" customHeight="1">
      <c r="M494" s="336">
        <f>IF(ISNUMBER(SEARCH(ZAKL_DATA!$B$29,N494)),MAX($M$2:M493)+1,0)</f>
        <v>492.0</v>
      </c>
      <c r="N494" s="356" t="s">
        <v>1775</v>
      </c>
      <c r="O494" s="358" t="s">
        <v>2999</v>
      </c>
      <c r="Q494" s="320" t="str">
        <f>IFERROR(VLOOKUP(ROWS($Q$3:Q494),$M$3:$N$1699,2,0),"")</f>
        <v>Výroba vláknitých cementů</v>
      </c>
      <c r="S494" t="str">
        <f>IF(ISNUMBER(SEARCH(ZAKL_DATA!$B$18,FU!$U494)),U494,"")</f>
        <v>Bukovka</v>
      </c>
      <c r="T494" t="str">
        <f t="array" ref="T494">IFERROR(INDEX($S$3:$S$6255,SMALL(IF(ISNUMBER(SEARCH("",$S$3:$S$6255)),ROW($S$1:$S$6253),""),ROW(S492))),"")</f>
        <v>Bukovka</v>
      </c>
      <c r="U494" t="s">
        <v>7352</v>
      </c>
      <c r="V494">
        <v>531511.0</v>
      </c>
    </row>
    <row r="495" spans="13:22" ht="12.75" customHeight="1">
      <c r="M495" s="336">
        <f>IF(ISNUMBER(SEARCH(ZAKL_DATA!$B$29,N495)),MAX($M$2:M494)+1,0)</f>
        <v>493.0</v>
      </c>
      <c r="N495" s="356" t="s">
        <v>1776</v>
      </c>
      <c r="O495" s="358" t="s">
        <v>3000</v>
      </c>
      <c r="Q495" s="320"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3980</v>
      </c>
      <c r="V495">
        <v>531529.0</v>
      </c>
    </row>
    <row r="496" spans="13:22" ht="12.75" customHeight="1">
      <c r="M496" s="336">
        <f>IF(ISNUMBER(SEARCH(ZAKL_DATA!$B$29,N496)),MAX($M$2:M495)+1,0)</f>
        <v>494.0</v>
      </c>
      <c r="N496" s="356" t="s">
        <v>1779</v>
      </c>
      <c r="O496" s="358" t="s">
        <v>3001</v>
      </c>
      <c r="Q496" s="320" t="str">
        <f>IFERROR(VLOOKUP(ROWS($Q$3:Q496),$M$3:$N$1699,2,0),"")</f>
        <v>Výroba brusiv</v>
      </c>
      <c r="S496" t="str">
        <f>IF(ISNUMBER(SEARCH(ZAKL_DATA!$B$18,FU!$U496)),U496,"")</f>
        <v>Bukovno</v>
      </c>
      <c r="T496" t="str">
        <f t="array" ref="T496">IFERROR(INDEX($S$3:$S$6255,SMALL(IF(ISNUMBER(SEARCH("",$S$3:$S$6255)),ROW($S$1:$S$6253),""),ROW(S494))),"")</f>
        <v>Bukovno</v>
      </c>
      <c r="U496" t="s">
        <v>4504</v>
      </c>
      <c r="V496">
        <v>531537.0</v>
      </c>
    </row>
    <row r="497" spans="13:22" ht="12.75" customHeight="1">
      <c r="M497" s="336">
        <f>IF(ISNUMBER(SEARCH(ZAKL_DATA!$B$29,N497)),MAX($M$2:M496)+1,0)</f>
        <v>495.0</v>
      </c>
      <c r="N497" s="356" t="s">
        <v>3002</v>
      </c>
      <c r="O497" s="358" t="s">
        <v>3003</v>
      </c>
      <c r="Q497" s="320"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7241</v>
      </c>
      <c r="V497">
        <v>531545.0</v>
      </c>
    </row>
    <row r="498" spans="13:22" ht="12.75" customHeight="1">
      <c r="M498" s="336">
        <f>IF(ISNUMBER(SEARCH(ZAKL_DATA!$B$29,N498)),MAX($M$2:M497)+1,0)</f>
        <v>496.0</v>
      </c>
      <c r="N498" s="356" t="s">
        <v>1785</v>
      </c>
      <c r="O498" s="358" t="s">
        <v>3004</v>
      </c>
      <c r="Q498" s="320" t="str">
        <f>IFERROR(VLOOKUP(ROWS($Q$3:Q498),$M$3:$N$1699,2,0),"")</f>
        <v>Tažení tyčí za studena</v>
      </c>
      <c r="S498" t="str">
        <f>IF(ISNUMBER(SEARCH(ZAKL_DATA!$B$18,FU!$U498)),U498,"")</f>
        <v>Bulhary</v>
      </c>
      <c r="T498" t="str">
        <f t="array" ref="T498">IFERROR(INDEX($S$3:$S$6255,SMALL(IF(ISNUMBER(SEARCH("",$S$3:$S$6255)),ROW($S$1:$S$6253),""),ROW(S496))),"")</f>
        <v>Bulhary</v>
      </c>
      <c r="U498" t="s">
        <v>7960</v>
      </c>
      <c r="V498">
        <v>531553.0</v>
      </c>
    </row>
    <row r="499" spans="13:22" ht="12.75" customHeight="1">
      <c r="M499" s="336">
        <f>IF(ISNUMBER(SEARCH(ZAKL_DATA!$B$29,N499)),MAX($M$2:M498)+1,0)</f>
        <v>497.0</v>
      </c>
      <c r="N499" s="356" t="s">
        <v>1786</v>
      </c>
      <c r="O499" s="358" t="s">
        <v>3005</v>
      </c>
      <c r="Q499" s="320"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6503</v>
      </c>
      <c r="V499">
        <v>531561.0</v>
      </c>
    </row>
    <row r="500" spans="13:22" ht="12.75" customHeight="1">
      <c r="M500" s="336">
        <f>IF(ISNUMBER(SEARCH(ZAKL_DATA!$B$29,N500)),MAX($M$2:M499)+1,0)</f>
        <v>498.0</v>
      </c>
      <c r="N500" s="356" t="s">
        <v>1787</v>
      </c>
      <c r="O500" s="358" t="s">
        <v>3006</v>
      </c>
      <c r="Q500" s="320" t="str">
        <f>IFERROR(VLOOKUP(ROWS($Q$3:Q500),$M$3:$N$1699,2,0),"")</f>
        <v>Tváření ocelových profilů za studena</v>
      </c>
      <c r="S500" t="str">
        <f>IF(ISNUMBER(SEARCH(ZAKL_DATA!$B$18,FU!$U500)),U500,"")</f>
        <v>Buřenice</v>
      </c>
      <c r="T500" t="str">
        <f t="array" ref="T500">IFERROR(INDEX($S$3:$S$6255,SMALL(IF(ISNUMBER(SEARCH("",$S$3:$S$6255)),ROW($S$1:$S$6253),""),ROW(S498))),"")</f>
        <v>Buřenice</v>
      </c>
      <c r="U500" t="s">
        <v>6274</v>
      </c>
      <c r="V500">
        <v>531570.0</v>
      </c>
    </row>
    <row r="501" spans="13:22" ht="12.75" customHeight="1">
      <c r="M501" s="336">
        <f>IF(ISNUMBER(SEARCH(ZAKL_DATA!$B$29,N501)),MAX($M$2:M500)+1,0)</f>
        <v>499.0</v>
      </c>
      <c r="N501" s="356" t="s">
        <v>1788</v>
      </c>
      <c r="O501" s="358" t="s">
        <v>3007</v>
      </c>
      <c r="Q501" s="320" t="str">
        <f>IFERROR(VLOOKUP(ROWS($Q$3:Q501),$M$3:$N$1699,2,0),"")</f>
        <v>Tažení ocelového drátu za studena</v>
      </c>
      <c r="S501" t="str">
        <f>IF(ISNUMBER(SEARCH(ZAKL_DATA!$B$18,FU!$U501)),U501,"")</f>
        <v>Buš</v>
      </c>
      <c r="T501" t="str">
        <f t="array" ref="T501">IFERROR(INDEX($S$3:$S$6255,SMALL(IF(ISNUMBER(SEARCH("",$S$3:$S$6255)),ROW($S$1:$S$6253),""),ROW(S499))),"")</f>
        <v>Buš</v>
      </c>
      <c r="U501" t="s">
        <v>4876</v>
      </c>
      <c r="V501">
        <v>531588.0</v>
      </c>
    </row>
    <row r="502" spans="13:22" ht="12.75" customHeight="1">
      <c r="M502" s="336">
        <f>IF(ISNUMBER(SEARCH(ZAKL_DATA!$B$29,N502)),MAX($M$2:M501)+1,0)</f>
        <v>500.0</v>
      </c>
      <c r="N502" s="356" t="s">
        <v>1790</v>
      </c>
      <c r="O502" s="358" t="s">
        <v>3008</v>
      </c>
      <c r="Q502" s="320"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5583</v>
      </c>
      <c r="V502">
        <v>531596.0</v>
      </c>
    </row>
    <row r="503" spans="13:22" ht="12.75" customHeight="1">
      <c r="M503" s="336">
        <f>IF(ISNUMBER(SEARCH(ZAKL_DATA!$B$29,N503)),MAX($M$2:M502)+1,0)</f>
        <v>501.0</v>
      </c>
      <c r="N503" s="356" t="s">
        <v>1791</v>
      </c>
      <c r="O503" s="358" t="s">
        <v>3009</v>
      </c>
      <c r="Q503" s="320" t="str">
        <f>IFERROR(VLOOKUP(ROWS($Q$3:Q503),$M$3:$N$1699,2,0),"")</f>
        <v>Výroba a hutní zpracování hliníku</v>
      </c>
      <c r="S503" t="str">
        <f>IF(ISNUMBER(SEARCH(ZAKL_DATA!$B$18,FU!$U503)),U503,"")</f>
        <v>Bušín</v>
      </c>
      <c r="T503" t="str">
        <f t="array" ref="T503">IFERROR(INDEX($S$3:$S$6255,SMALL(IF(ISNUMBER(SEARCH("",$S$3:$S$6255)),ROW($S$1:$S$6253),""),ROW(S501))),"")</f>
        <v>Bušín</v>
      </c>
      <c r="U503" t="s">
        <v>4247</v>
      </c>
      <c r="V503">
        <v>531600.0</v>
      </c>
    </row>
    <row r="504" spans="13:22" ht="12.75" customHeight="1">
      <c r="M504" s="336">
        <f>IF(ISNUMBER(SEARCH(ZAKL_DATA!$B$29,N504)),MAX($M$2:M503)+1,0)</f>
        <v>502.0</v>
      </c>
      <c r="N504" s="356" t="s">
        <v>1792</v>
      </c>
      <c r="O504" s="358" t="s">
        <v>3010</v>
      </c>
      <c r="Q504" s="320"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6174</v>
      </c>
      <c r="V504">
        <v>531618.0</v>
      </c>
    </row>
    <row r="505" spans="13:22" ht="12.75" customHeight="1">
      <c r="M505" s="336">
        <f>IF(ISNUMBER(SEARCH(ZAKL_DATA!$B$29,N505)),MAX($M$2:M504)+1,0)</f>
        <v>503.0</v>
      </c>
      <c r="N505" s="356" t="s">
        <v>1793</v>
      </c>
      <c r="O505" s="358" t="s">
        <v>3011</v>
      </c>
      <c r="Q505" s="320" t="str">
        <f>IFERROR(VLOOKUP(ROWS($Q$3:Q505),$M$3:$N$1699,2,0),"")</f>
        <v>Výroba a hutní zpracování mědi</v>
      </c>
      <c r="S505" t="str">
        <f>IF(ISNUMBER(SEARCH(ZAKL_DATA!$B$18,FU!$U505)),U505,"")</f>
        <v>Buštěhrad</v>
      </c>
      <c r="T505" t="str">
        <f t="array" ref="T505">IFERROR(INDEX($S$3:$S$6255,SMALL(IF(ISNUMBER(SEARCH("",$S$3:$S$6255)),ROW($S$1:$S$6253),""),ROW(S503))),"")</f>
        <v>Buštěhrad</v>
      </c>
      <c r="U505" t="s">
        <v>4179</v>
      </c>
      <c r="V505">
        <v>531626.0</v>
      </c>
    </row>
    <row r="506" spans="13:22" ht="12.75" customHeight="1">
      <c r="M506" s="336">
        <f>IF(ISNUMBER(SEARCH(ZAKL_DATA!$B$29,N506)),MAX($M$2:M505)+1,0)</f>
        <v>504.0</v>
      </c>
      <c r="N506" s="356" t="s">
        <v>1794</v>
      </c>
      <c r="O506" s="358" t="s">
        <v>3012</v>
      </c>
      <c r="Q506" s="320"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5510</v>
      </c>
      <c r="V506">
        <v>531634.0</v>
      </c>
    </row>
    <row r="507" spans="13:22" ht="12.75" customHeight="1">
      <c r="M507" s="336">
        <f>IF(ISNUMBER(SEARCH(ZAKL_DATA!$B$29,N507)),MAX($M$2:M506)+1,0)</f>
        <v>505.0</v>
      </c>
      <c r="N507" s="356" t="s">
        <v>1795</v>
      </c>
      <c r="O507" s="358" t="s">
        <v>3013</v>
      </c>
      <c r="Q507" s="320" t="str">
        <f>IFERROR(VLOOKUP(ROWS($Q$3:Q507),$M$3:$N$1699,2,0),"")</f>
        <v>Zpracování jaderného paliva</v>
      </c>
      <c r="S507" t="str">
        <f>IF(ISNUMBER(SEARCH(ZAKL_DATA!$B$18,FU!$U507)),U507,"")</f>
        <v>Buzice</v>
      </c>
      <c r="T507" t="str">
        <f t="array" ref="T507">IFERROR(INDEX($S$3:$S$6255,SMALL(IF(ISNUMBER(SEARCH("",$S$3:$S$6255)),ROW($S$1:$S$6253),""),ROW(S505))),"")</f>
        <v>Buzice</v>
      </c>
      <c r="U507" t="s">
        <v>3970</v>
      </c>
      <c r="V507">
        <v>531642.0</v>
      </c>
    </row>
    <row r="508" spans="13:22" ht="12.75" customHeight="1">
      <c r="M508" s="336">
        <f>IF(ISNUMBER(SEARCH(ZAKL_DATA!$B$29,N508)),MAX($M$2:M507)+1,0)</f>
        <v>506.0</v>
      </c>
      <c r="N508" s="356" t="s">
        <v>1797</v>
      </c>
      <c r="O508" s="358" t="s">
        <v>3014</v>
      </c>
      <c r="Q508" s="320" t="str">
        <f>IFERROR(VLOOKUP(ROWS($Q$3:Q508),$M$3:$N$1699,2,0),"")</f>
        <v>Výroba odlitků z litiny</v>
      </c>
      <c r="S508" t="str">
        <f>IF(ISNUMBER(SEARCH(ZAKL_DATA!$B$18,FU!$U508)),U508,"")</f>
        <v>Býčkovice</v>
      </c>
      <c r="T508" t="str">
        <f t="array" ref="T508">IFERROR(INDEX($S$3:$S$6255,SMALL(IF(ISNUMBER(SEARCH("",$S$3:$S$6255)),ROW($S$1:$S$6253),""),ROW(S506))),"")</f>
        <v>Býčkovice</v>
      </c>
      <c r="U508" t="s">
        <v>5325</v>
      </c>
      <c r="V508">
        <v>531651.0</v>
      </c>
    </row>
    <row r="509" spans="13:22" ht="12.75" customHeight="1">
      <c r="M509" s="336">
        <f>IF(ISNUMBER(SEARCH(ZAKL_DATA!$B$29,N509)),MAX($M$2:M508)+1,0)</f>
        <v>507.0</v>
      </c>
      <c r="N509" s="356" t="s">
        <v>1801</v>
      </c>
      <c r="O509" s="358" t="s">
        <v>3015</v>
      </c>
      <c r="Q509" s="320" t="str">
        <f>IFERROR(VLOOKUP(ROWS($Q$3:Q509),$M$3:$N$1699,2,0),"")</f>
        <v>Výroba odlitků z oceli</v>
      </c>
      <c r="S509" t="str">
        <f>IF(ISNUMBER(SEARCH(ZAKL_DATA!$B$18,FU!$U509)),U509,"")</f>
        <v>Býchory</v>
      </c>
      <c r="T509" t="str">
        <f t="array" ref="T509">IFERROR(INDEX($S$3:$S$6255,SMALL(IF(ISNUMBER(SEARCH("",$S$3:$S$6255)),ROW($S$1:$S$6253),""),ROW(S507))),"")</f>
        <v>Býchory</v>
      </c>
      <c r="U509" t="s">
        <v>4280</v>
      </c>
      <c r="V509">
        <v>531669.0</v>
      </c>
    </row>
    <row r="510" spans="13:22" ht="12.75" customHeight="1">
      <c r="M510" s="336">
        <f>IF(ISNUMBER(SEARCH(ZAKL_DATA!$B$29,N510)),MAX($M$2:M509)+1,0)</f>
        <v>508.0</v>
      </c>
      <c r="N510" s="356" t="s">
        <v>1804</v>
      </c>
      <c r="O510" s="358" t="s">
        <v>3016</v>
      </c>
      <c r="Q510" s="320" t="str">
        <f>IFERROR(VLOOKUP(ROWS($Q$3:Q510),$M$3:$N$1699,2,0),"")</f>
        <v>Výroba odlitků z lehkých neželezných kovů</v>
      </c>
      <c r="S510" t="str">
        <f>IF(ISNUMBER(SEARCH(ZAKL_DATA!$B$18,FU!$U510)),U510,"")</f>
        <v>Býkev</v>
      </c>
      <c r="T510" t="str">
        <f t="array" ref="T510">IFERROR(INDEX($S$3:$S$6255,SMALL(IF(ISNUMBER(SEARCH("",$S$3:$S$6255)),ROW($S$1:$S$6253),""),ROW(S508))),"")</f>
        <v>Býkev</v>
      </c>
      <c r="U510" t="s">
        <v>4423</v>
      </c>
      <c r="V510">
        <v>531677.0</v>
      </c>
    </row>
    <row r="511" spans="13:22" ht="12.75" customHeight="1">
      <c r="M511" s="336">
        <f>IF(ISNUMBER(SEARCH(ZAKL_DATA!$B$29,N511)),MAX($M$2:M510)+1,0)</f>
        <v>509.0</v>
      </c>
      <c r="N511" s="356" t="s">
        <v>1805</v>
      </c>
      <c r="O511" s="358" t="s">
        <v>3017</v>
      </c>
      <c r="Q511" s="320"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4368</v>
      </c>
      <c r="V511">
        <v>531685.0</v>
      </c>
    </row>
    <row r="512" spans="13:22" ht="12.75" customHeight="1">
      <c r="M512" s="336">
        <f>IF(ISNUMBER(SEARCH(ZAKL_DATA!$B$29,N512)),MAX($M$2:M511)+1,0)</f>
        <v>510.0</v>
      </c>
      <c r="N512" s="356" t="s">
        <v>1808</v>
      </c>
      <c r="O512" s="358" t="s">
        <v>3018</v>
      </c>
      <c r="Q512" s="320"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7771</v>
      </c>
      <c r="V512">
        <v>531693.0</v>
      </c>
    </row>
    <row r="513" spans="13:22" ht="12.75" customHeight="1">
      <c r="M513" s="336">
        <f>IF(ISNUMBER(SEARCH(ZAKL_DATA!$B$29,N513)),MAX($M$2:M512)+1,0)</f>
        <v>511.0</v>
      </c>
      <c r="N513" s="356" t="s">
        <v>1809</v>
      </c>
      <c r="O513" s="358" t="s">
        <v>3019</v>
      </c>
      <c r="Q513" s="320"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6937</v>
      </c>
      <c r="V513">
        <v>531707.0</v>
      </c>
    </row>
    <row r="514" spans="13:22" ht="12.75" customHeight="1">
      <c r="M514" s="336">
        <f>IF(ISNUMBER(SEARCH(ZAKL_DATA!$B$29,N514)),MAX($M$2:M513)+1,0)</f>
        <v>512.0</v>
      </c>
      <c r="N514" s="356" t="s">
        <v>1811</v>
      </c>
      <c r="O514" s="358" t="s">
        <v>3020</v>
      </c>
      <c r="Q514" s="320"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7066</v>
      </c>
      <c r="V514">
        <v>531715.0</v>
      </c>
    </row>
    <row r="515" spans="13:22" ht="12.75" customHeight="1">
      <c r="M515" s="336">
        <f>IF(ISNUMBER(SEARCH(ZAKL_DATA!$B$29,N515)),MAX($M$2:M514)+1,0)</f>
        <v>513.0</v>
      </c>
      <c r="N515" s="356" t="s">
        <v>1812</v>
      </c>
      <c r="O515" s="358" t="s">
        <v>3021</v>
      </c>
      <c r="Q515" s="320" t="str">
        <f>IFERROR(VLOOKUP(ROWS($Q$3:Q515),$M$3:$N$1699,2,0),"")</f>
        <v>Výroba kovových nádrží a zásobníků</v>
      </c>
      <c r="S515" t="str">
        <f>IF(ISNUMBER(SEARCH(ZAKL_DATA!$B$18,FU!$U515)),U515,"")</f>
        <v>Bynovec</v>
      </c>
      <c r="T515" t="str">
        <f t="array" ref="T515">IFERROR(INDEX($S$3:$S$6255,SMALL(IF(ISNUMBER(SEARCH("",$S$3:$S$6255)),ROW($S$1:$S$6253),""),ROW(S513))),"")</f>
        <v>Bynovec</v>
      </c>
      <c r="U515" t="s">
        <v>5153</v>
      </c>
      <c r="V515">
        <v>531723.0</v>
      </c>
    </row>
    <row r="516" spans="13:22" ht="12.75" customHeight="1">
      <c r="M516" s="336">
        <f>IF(ISNUMBER(SEARCH(ZAKL_DATA!$B$29,N516)),MAX($M$2:M515)+1,0)</f>
        <v>514.0</v>
      </c>
      <c r="N516" s="356" t="s">
        <v>1816</v>
      </c>
      <c r="O516" s="358" t="s">
        <v>3022</v>
      </c>
      <c r="Q516" s="320" t="str">
        <f>IFERROR(VLOOKUP(ROWS($Q$3:Q516),$M$3:$N$1699,2,0),"")</f>
        <v>Povrchová úprava a zušlechťování kovů</v>
      </c>
      <c r="S516" t="str">
        <f>IF(ISNUMBER(SEARCH(ZAKL_DATA!$B$18,FU!$U516)),U516,"")</f>
        <v>Bystrá</v>
      </c>
      <c r="T516" t="str">
        <f t="array" ref="T516">IFERROR(INDEX($S$3:$S$6255,SMALL(IF(ISNUMBER(SEARCH("",$S$3:$S$6255)),ROW($S$1:$S$6253),""),ROW(S514))),"")</f>
        <v>Bystrá</v>
      </c>
      <c r="U516" t="s">
        <v>6317</v>
      </c>
      <c r="V516">
        <v>531731.0</v>
      </c>
    </row>
    <row r="517" spans="13:22" ht="12.75" customHeight="1">
      <c r="M517" s="336">
        <f>IF(ISNUMBER(SEARCH(ZAKL_DATA!$B$29,N517)),MAX($M$2:M516)+1,0)</f>
        <v>515.0</v>
      </c>
      <c r="N517" s="356" t="s">
        <v>1817</v>
      </c>
      <c r="O517" s="358" t="s">
        <v>3023</v>
      </c>
      <c r="Q517" s="320" t="str">
        <f>IFERROR(VLOOKUP(ROWS($Q$3:Q517),$M$3:$N$1699,2,0),"")</f>
        <v>Obrábění</v>
      </c>
      <c r="S517" t="str">
        <f>IF(ISNUMBER(SEARCH(ZAKL_DATA!$B$18,FU!$U517)),U517,"")</f>
        <v>Bystrá nad Jizerou</v>
      </c>
      <c r="T517" t="str">
        <f t="array" ref="T517">IFERROR(INDEX($S$3:$S$6255,SMALL(IF(ISNUMBER(SEARCH("",$S$3:$S$6255)),ROW($S$1:$S$6253),""),ROW(S515))),"")</f>
        <v>Bystrá nad Jizerou</v>
      </c>
      <c r="U517" t="s">
        <v>7488</v>
      </c>
      <c r="V517">
        <v>531740.0</v>
      </c>
    </row>
    <row r="518" spans="13:22" ht="12.75" customHeight="1">
      <c r="M518" s="336">
        <f>IF(ISNUMBER(SEARCH(ZAKL_DATA!$B$29,N518)),MAX($M$2:M517)+1,0)</f>
        <v>516.0</v>
      </c>
      <c r="N518" s="356" t="s">
        <v>1819</v>
      </c>
      <c r="O518" s="358" t="s">
        <v>3024</v>
      </c>
      <c r="Q518" s="320" t="str">
        <f>IFERROR(VLOOKUP(ROWS($Q$3:Q518),$M$3:$N$1699,2,0),"")</f>
        <v>Výroba nožířských výrobků</v>
      </c>
      <c r="S518" t="str">
        <f>IF(ISNUMBER(SEARCH(ZAKL_DATA!$B$18,FU!$U518)),U518,"")</f>
        <v>Bystré</v>
      </c>
      <c r="T518" t="str">
        <f t="array" ref="T518">IFERROR(INDEX($S$3:$S$6255,SMALL(IF(ISNUMBER(SEARCH("",$S$3:$S$6255)),ROW($S$1:$S$6253),""),ROW(S516))),"")</f>
        <v>Bystré</v>
      </c>
      <c r="U518" t="s">
        <v>7434</v>
      </c>
      <c r="V518">
        <v>531758.0</v>
      </c>
    </row>
    <row r="519" spans="13:22" ht="12.75" customHeight="1">
      <c r="M519" s="336">
        <f>IF(ISNUMBER(SEARCH(ZAKL_DATA!$B$29,N519)),MAX($M$2:M518)+1,0)</f>
        <v>517.0</v>
      </c>
      <c r="N519" s="356" t="s">
        <v>1820</v>
      </c>
      <c r="O519" s="358" t="s">
        <v>3025</v>
      </c>
      <c r="Q519" s="320" t="str">
        <f>IFERROR(VLOOKUP(ROWS($Q$3:Q519),$M$3:$N$1699,2,0),"")</f>
        <v>Výroba zámků a kování</v>
      </c>
      <c r="S519" t="str">
        <f>IF(ISNUMBER(SEARCH(ZAKL_DATA!$B$18,FU!$U519)),U519,"")</f>
        <v>Bystré</v>
      </c>
      <c r="T519" t="str">
        <f t="array" ref="T519">IFERROR(INDEX($S$3:$S$6255,SMALL(IF(ISNUMBER(SEARCH("",$S$3:$S$6255)),ROW($S$1:$S$6253),""),ROW(S517))),"")</f>
        <v>Bystré</v>
      </c>
      <c r="U519" t="s">
        <v>7434</v>
      </c>
      <c r="V519">
        <v>531766.0</v>
      </c>
    </row>
    <row r="520" spans="13:22" ht="12.75" customHeight="1">
      <c r="M520" s="336">
        <f>IF(ISNUMBER(SEARCH(ZAKL_DATA!$B$29,N520)),MAX($M$2:M519)+1,0)</f>
        <v>518.0</v>
      </c>
      <c r="N520" s="356" t="s">
        <v>1821</v>
      </c>
      <c r="O520" s="358" t="s">
        <v>3026</v>
      </c>
      <c r="Q520" s="320" t="str">
        <f>IFERROR(VLOOKUP(ROWS($Q$3:Q520),$M$3:$N$1699,2,0),"")</f>
        <v>Výroba nástrojů a nářadí</v>
      </c>
      <c r="S520" t="str">
        <f>IF(ISNUMBER(SEARCH(ZAKL_DATA!$B$18,FU!$U520)),U520,"")</f>
        <v>Bystročice</v>
      </c>
      <c r="T520" t="str">
        <f t="array" ref="T520">IFERROR(INDEX($S$3:$S$6255,SMALL(IF(ISNUMBER(SEARCH("",$S$3:$S$6255)),ROW($S$1:$S$6253),""),ROW(S518))),"")</f>
        <v>Bystročice</v>
      </c>
      <c r="U520" t="s">
        <v>3649</v>
      </c>
      <c r="V520">
        <v>531774.0</v>
      </c>
    </row>
    <row r="521" spans="13:22" ht="12.75" customHeight="1">
      <c r="M521" s="336">
        <f>IF(ISNUMBER(SEARCH(ZAKL_DATA!$B$29,N521)),MAX($M$2:M520)+1,0)</f>
        <v>519.0</v>
      </c>
      <c r="N521" s="356" t="s">
        <v>1823</v>
      </c>
      <c r="O521" s="358" t="s">
        <v>3027</v>
      </c>
      <c r="Q521" s="320"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5344</v>
      </c>
      <c r="V521">
        <v>531782.0</v>
      </c>
    </row>
    <row r="522" spans="13:22" ht="12.75" customHeight="1">
      <c r="M522" s="336">
        <f>IF(ISNUMBER(SEARCH(ZAKL_DATA!$B$29,N522)),MAX($M$2:M521)+1,0)</f>
        <v>520.0</v>
      </c>
      <c r="N522" s="356" t="s">
        <v>1824</v>
      </c>
      <c r="O522" s="358" t="s">
        <v>3028</v>
      </c>
      <c r="Q522" s="320" t="str">
        <f>IFERROR(VLOOKUP(ROWS($Q$3:Q522),$M$3:$N$1699,2,0),"")</f>
        <v>Výroba drobných kovových obalů</v>
      </c>
      <c r="S522" t="str">
        <f>IF(ISNUMBER(SEARCH(ZAKL_DATA!$B$18,FU!$U522)),U522,"")</f>
        <v>Bystřany</v>
      </c>
      <c r="T522" t="str">
        <f t="array" ref="T522">IFERROR(INDEX($S$3:$S$6255,SMALL(IF(ISNUMBER(SEARCH("",$S$3:$S$6255)),ROW($S$1:$S$6253),""),ROW(S520))),"")</f>
        <v>Bystřany</v>
      </c>
      <c r="U522" t="s">
        <v>6785</v>
      </c>
      <c r="V522">
        <v>531791.0</v>
      </c>
    </row>
    <row r="523" spans="13:22" ht="12.75" customHeight="1">
      <c r="M523" s="336">
        <f>IF(ISNUMBER(SEARCH(ZAKL_DATA!$B$29,N523)),MAX($M$2:M522)+1,0)</f>
        <v>521.0</v>
      </c>
      <c r="N523" s="356" t="s">
        <v>1825</v>
      </c>
      <c r="O523" s="358" t="s">
        <v>3029</v>
      </c>
      <c r="Q523" s="320"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7688</v>
      </c>
      <c r="V523">
        <v>531804.0</v>
      </c>
    </row>
    <row r="524" spans="13:22" ht="12.75" customHeight="1">
      <c r="M524" s="336">
        <f>IF(ISNUMBER(SEARCH(ZAKL_DATA!$B$29,N524)),MAX($M$2:M523)+1,0)</f>
        <v>522.0</v>
      </c>
      <c r="N524" s="356" t="s">
        <v>1826</v>
      </c>
      <c r="O524" s="358" t="s">
        <v>3030</v>
      </c>
      <c r="Q524" s="320"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3924</v>
      </c>
      <c r="V524">
        <v>531812.0</v>
      </c>
    </row>
    <row r="525" spans="13:22" ht="12.75" customHeight="1">
      <c r="M525" s="336">
        <f>IF(ISNUMBER(SEARCH(ZAKL_DATA!$B$29,N525)),MAX($M$2:M524)+1,0)</f>
        <v>523.0</v>
      </c>
      <c r="N525" s="356" t="s">
        <v>1827</v>
      </c>
      <c r="O525" s="358" t="s">
        <v>3031</v>
      </c>
      <c r="Q525" s="320"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3924</v>
      </c>
      <c r="V525">
        <v>531821.0</v>
      </c>
    </row>
    <row r="526" spans="13:22" ht="12.75" customHeight="1">
      <c r="M526" s="336">
        <f>IF(ISNUMBER(SEARCH(ZAKL_DATA!$B$29,N526)),MAX($M$2:M525)+1,0)</f>
        <v>524.0</v>
      </c>
      <c r="N526" s="356" t="s">
        <v>1830</v>
      </c>
      <c r="O526" s="358" t="s">
        <v>3032</v>
      </c>
      <c r="Q526" s="320" t="str">
        <f>IFERROR(VLOOKUP(ROWS($Q$3:Q526),$M$3:$N$1699,2,0),"")</f>
        <v>Výroba elektronických součástek</v>
      </c>
      <c r="S526" t="str">
        <f>IF(ISNUMBER(SEARCH(ZAKL_DATA!$B$18,FU!$U526)),U526,"")</f>
        <v>Bystřice</v>
      </c>
      <c r="T526" t="str">
        <f t="array" ref="T526">IFERROR(INDEX($S$3:$S$6255,SMALL(IF(ISNUMBER(SEARCH("",$S$3:$S$6255)),ROW($S$1:$S$6253),""),ROW(S524))),"")</f>
        <v>Bystřice</v>
      </c>
      <c r="U526" t="s">
        <v>3924</v>
      </c>
      <c r="V526">
        <v>531839.0</v>
      </c>
    </row>
    <row r="527" spans="13:22" ht="12.75" customHeight="1">
      <c r="M527" s="336">
        <f>IF(ISNUMBER(SEARCH(ZAKL_DATA!$B$29,N527)),MAX($M$2:M526)+1,0)</f>
        <v>525.0</v>
      </c>
      <c r="N527" s="356" t="s">
        <v>1831</v>
      </c>
      <c r="O527" s="358" t="s">
        <v>3033</v>
      </c>
      <c r="Q527" s="320"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8691</v>
      </c>
      <c r="V527">
        <v>531847.0</v>
      </c>
    </row>
    <row r="528" spans="13:22" ht="12.75" customHeight="1">
      <c r="M528" s="336">
        <f>IF(ISNUMBER(SEARCH(ZAKL_DATA!$B$29,N528)),MAX($M$2:M527)+1,0)</f>
        <v>526.0</v>
      </c>
      <c r="N528" s="356" t="s">
        <v>1835</v>
      </c>
      <c r="O528" s="358" t="s">
        <v>3034</v>
      </c>
      <c r="Q528" s="320"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8241</v>
      </c>
      <c r="V528">
        <v>531855.0</v>
      </c>
    </row>
    <row r="529" spans="13:22" ht="12.75" customHeight="1">
      <c r="M529" s="336">
        <f>IF(ISNUMBER(SEARCH(ZAKL_DATA!$B$29,N529)),MAX($M$2:M528)+1,0)</f>
        <v>527.0</v>
      </c>
      <c r="N529" s="356" t="s">
        <v>1836</v>
      </c>
      <c r="O529" s="358" t="s">
        <v>3035</v>
      </c>
      <c r="Q529" s="320"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8469</v>
      </c>
      <c r="V529">
        <v>531863.0</v>
      </c>
    </row>
    <row r="530" spans="13:22" ht="12.75" customHeight="1">
      <c r="M530" s="336">
        <f>IF(ISNUMBER(SEARCH(ZAKL_DATA!$B$29,N530)),MAX($M$2:M529)+1,0)</f>
        <v>528.0</v>
      </c>
      <c r="N530" s="356" t="s">
        <v>1841</v>
      </c>
      <c r="O530" s="358" t="s">
        <v>3036</v>
      </c>
      <c r="Q530" s="320"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5026</v>
      </c>
      <c r="V530">
        <v>531871.0</v>
      </c>
    </row>
    <row r="531" spans="13:22" ht="12.75" customHeight="1">
      <c r="M531" s="336">
        <f>IF(ISNUMBER(SEARCH(ZAKL_DATA!$B$29,N531)),MAX($M$2:M530)+1,0)</f>
        <v>529.0</v>
      </c>
      <c r="N531" s="356" t="s">
        <v>1842</v>
      </c>
      <c r="O531" s="358" t="s">
        <v>3037</v>
      </c>
      <c r="Q531" s="320"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4424</v>
      </c>
      <c r="V531">
        <v>531880.0</v>
      </c>
    </row>
    <row r="532" spans="13:22" ht="12.75" customHeight="1">
      <c r="M532" s="336">
        <f>IF(ISNUMBER(SEARCH(ZAKL_DATA!$B$29,N532)),MAX($M$2:M531)+1,0)</f>
        <v>530.0</v>
      </c>
      <c r="N532" s="356" t="s">
        <v>1844</v>
      </c>
      <c r="O532" s="358" t="s">
        <v>3038</v>
      </c>
      <c r="Q532" s="320" t="str">
        <f>IFERROR(VLOOKUP(ROWS($Q$3:Q532),$M$3:$N$1699,2,0),"")</f>
        <v>Výroba optických kabelů</v>
      </c>
      <c r="S532" t="str">
        <f>IF(ISNUMBER(SEARCH(ZAKL_DATA!$B$18,FU!$U532)),U532,"")</f>
        <v>Býškovice</v>
      </c>
      <c r="T532" t="str">
        <f t="array" ref="T532">IFERROR(INDEX($S$3:$S$6255,SMALL(IF(ISNUMBER(SEARCH("",$S$3:$S$6255)),ROW($S$1:$S$6253),""),ROW(S530))),"")</f>
        <v>Býškovice</v>
      </c>
      <c r="U532" t="s">
        <v>3803</v>
      </c>
      <c r="V532">
        <v>531898.0</v>
      </c>
    </row>
    <row r="533" spans="13:22" ht="12.75" customHeight="1">
      <c r="M533" s="336">
        <f>IF(ISNUMBER(SEARCH(ZAKL_DATA!$B$29,N533)),MAX($M$2:M532)+1,0)</f>
        <v>531.0</v>
      </c>
      <c r="N533" s="356" t="s">
        <v>1845</v>
      </c>
      <c r="O533" s="358" t="s">
        <v>3039</v>
      </c>
      <c r="Q533" s="320"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8692</v>
      </c>
      <c r="V533">
        <v>531901.0</v>
      </c>
    </row>
    <row r="534" spans="13:22" ht="12.75" customHeight="1">
      <c r="M534" s="336">
        <f>IF(ISNUMBER(SEARCH(ZAKL_DATA!$B$29,N534)),MAX($M$2:M533)+1,0)</f>
        <v>532.0</v>
      </c>
      <c r="N534" s="356" t="s">
        <v>1846</v>
      </c>
      <c r="O534" s="358" t="s">
        <v>3040</v>
      </c>
      <c r="Q534" s="320" t="str">
        <f>IFERROR(VLOOKUP(ROWS($Q$3:Q534),$M$3:$N$1699,2,0),"")</f>
        <v>Výroba elektroinstalačních zařízení</v>
      </c>
      <c r="S534" t="str">
        <f>IF(ISNUMBER(SEARCH(ZAKL_DATA!$B$18,FU!$U534)),U534,"")</f>
        <v>Býšť</v>
      </c>
      <c r="T534" t="str">
        <f t="array" ref="T534">IFERROR(INDEX($S$3:$S$6255,SMALL(IF(ISNUMBER(SEARCH("",$S$3:$S$6255)),ROW($S$1:$S$6253),""),ROW(S532))),"")</f>
        <v>Býšť</v>
      </c>
      <c r="U534" t="s">
        <v>7353</v>
      </c>
      <c r="V534">
        <v>531910.0</v>
      </c>
    </row>
    <row r="535" spans="13:22" ht="12.75" customHeight="1">
      <c r="M535" s="336">
        <f>IF(ISNUMBER(SEARCH(ZAKL_DATA!$B$29,N535)),MAX($M$2:M534)+1,0)</f>
        <v>533.0</v>
      </c>
      <c r="N535" s="356" t="s">
        <v>1849</v>
      </c>
      <c r="O535" s="358" t="s">
        <v>3041</v>
      </c>
      <c r="Q535" s="320"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7435</v>
      </c>
      <c r="V535">
        <v>531928.0</v>
      </c>
    </row>
    <row r="536" spans="13:22" ht="12.75" customHeight="1">
      <c r="M536" s="336">
        <f>IF(ISNUMBER(SEARCH(ZAKL_DATA!$B$29,N536)),MAX($M$2:M535)+1,0)</f>
        <v>534.0</v>
      </c>
      <c r="N536" s="356" t="s">
        <v>1850</v>
      </c>
      <c r="O536" s="358" t="s">
        <v>3042</v>
      </c>
      <c r="Q536" s="320"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8064</v>
      </c>
      <c r="V536">
        <v>531936.0</v>
      </c>
    </row>
    <row r="537" spans="13:22" ht="12.75" customHeight="1">
      <c r="M537" s="336">
        <f>IF(ISNUMBER(SEARCH(ZAKL_DATA!$B$29,N537)),MAX($M$2:M536)+1,0)</f>
        <v>535.0</v>
      </c>
      <c r="N537" s="356" t="s">
        <v>1854</v>
      </c>
      <c r="O537" s="358" t="s">
        <v>3043</v>
      </c>
      <c r="Q537" s="320"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4078</v>
      </c>
      <c r="V537">
        <v>531944.0</v>
      </c>
    </row>
    <row r="538" spans="13:22" ht="12.75" customHeight="1">
      <c r="M538" s="336">
        <f>IF(ISNUMBER(SEARCH(ZAKL_DATA!$B$29,N538)),MAX($M$2:M537)+1,0)</f>
        <v>536.0</v>
      </c>
      <c r="N538" s="356" t="s">
        <v>1855</v>
      </c>
      <c r="O538" s="358" t="s">
        <v>3044</v>
      </c>
      <c r="Q538" s="320"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6786</v>
      </c>
      <c r="V538">
        <v>531952.0</v>
      </c>
    </row>
    <row r="539" spans="13:22" ht="12.75" customHeight="1">
      <c r="M539" s="336">
        <f>IF(ISNUMBER(SEARCH(ZAKL_DATA!$B$29,N539)),MAX($M$2:M538)+1,0)</f>
        <v>537.0</v>
      </c>
      <c r="N539" s="356" t="s">
        <v>1856</v>
      </c>
      <c r="O539" s="358" t="s">
        <v>3045</v>
      </c>
      <c r="Q539" s="320" t="str">
        <f>IFERROR(VLOOKUP(ROWS($Q$3:Q539),$M$3:$N$1699,2,0),"")</f>
        <v>Výroba ostatních čerpadel a kompresorů</v>
      </c>
      <c r="S539" t="str">
        <f>IF(ISNUMBER(SEARCH(ZAKL_DATA!$B$18,FU!$U539)),U539,"")</f>
        <v>Cebiv</v>
      </c>
      <c r="T539" t="str">
        <f t="array" ref="T539">IFERROR(INDEX($S$3:$S$6255,SMALL(IF(ISNUMBER(SEARCH("",$S$3:$S$6255)),ROW($S$1:$S$6253),""),ROW(S537))),"")</f>
        <v>Cebiv</v>
      </c>
      <c r="U539" t="s">
        <v>6236</v>
      </c>
      <c r="V539">
        <v>531961.0</v>
      </c>
    </row>
    <row r="540" spans="13:22" ht="12.75" customHeight="1">
      <c r="M540" s="336">
        <f>IF(ISNUMBER(SEARCH(ZAKL_DATA!$B$29,N540)),MAX($M$2:M539)+1,0)</f>
        <v>538.0</v>
      </c>
      <c r="N540" s="356" t="s">
        <v>1857</v>
      </c>
      <c r="O540" s="358" t="s">
        <v>3046</v>
      </c>
      <c r="Q540" s="320" t="str">
        <f>IFERROR(VLOOKUP(ROWS($Q$3:Q540),$M$3:$N$1699,2,0),"")</f>
        <v>Výroba ostatních potrubních armatur</v>
      </c>
      <c r="S540" t="str">
        <f>IF(ISNUMBER(SEARCH(ZAKL_DATA!$B$18,FU!$U540)),U540,"")</f>
        <v>Cehnice</v>
      </c>
      <c r="T540" t="str">
        <f t="array" ref="T540">IFERROR(INDEX($S$3:$S$6255,SMALL(IF(ISNUMBER(SEARCH("",$S$3:$S$6255)),ROW($S$1:$S$6253),""),ROW(S538))),"")</f>
        <v>Cehnice</v>
      </c>
      <c r="U540" t="s">
        <v>5646</v>
      </c>
      <c r="V540">
        <v>531979.0</v>
      </c>
    </row>
    <row r="541" spans="13:22" ht="12.75" customHeight="1">
      <c r="M541" s="336">
        <f>IF(ISNUMBER(SEARCH(ZAKL_DATA!$B$29,N541)),MAX($M$2:M540)+1,0)</f>
        <v>539.0</v>
      </c>
      <c r="N541" s="356" t="s">
        <v>1858</v>
      </c>
      <c r="O541" s="358" t="s">
        <v>3047</v>
      </c>
      <c r="Q541" s="320"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8132</v>
      </c>
      <c r="V541">
        <v>531987.0</v>
      </c>
    </row>
    <row r="542" spans="13:22" ht="12.75" customHeight="1">
      <c r="M542" s="336">
        <f>IF(ISNUMBER(SEARCH(ZAKL_DATA!$B$29,N542)),MAX($M$2:M541)+1,0)</f>
        <v>540.0</v>
      </c>
      <c r="N542" s="356" t="s">
        <v>1860</v>
      </c>
      <c r="O542" s="358" t="s">
        <v>3048</v>
      </c>
      <c r="Q542" s="320" t="str">
        <f>IFERROR(VLOOKUP(ROWS($Q$3:Q542),$M$3:$N$1699,2,0),"")</f>
        <v>Výroba pecí a hořáků pro topeniště</v>
      </c>
      <c r="S542" t="str">
        <f>IF(ISNUMBER(SEARCH(ZAKL_DATA!$B$18,FU!$U542)),U542,"")</f>
        <v>Cekov</v>
      </c>
      <c r="T542" t="str">
        <f t="array" ref="T542">IFERROR(INDEX($S$3:$S$6255,SMALL(IF(ISNUMBER(SEARCH("",$S$3:$S$6255)),ROW($S$1:$S$6253),""),ROW(S540))),"")</f>
        <v>Cekov</v>
      </c>
      <c r="U542" t="s">
        <v>6175</v>
      </c>
      <c r="V542">
        <v>531995.0</v>
      </c>
    </row>
    <row r="543" spans="13:22" ht="12.75" customHeight="1">
      <c r="M543" s="336">
        <f>IF(ISNUMBER(SEARCH(ZAKL_DATA!$B$29,N543)),MAX($M$2:M542)+1,0)</f>
        <v>541.0</v>
      </c>
      <c r="N543" s="356" t="s">
        <v>1861</v>
      </c>
      <c r="O543" s="358" t="s">
        <v>3049</v>
      </c>
      <c r="Q543" s="320" t="str">
        <f>IFERROR(VLOOKUP(ROWS($Q$3:Q543),$M$3:$N$1699,2,0),"")</f>
        <v>Výroba zdvihacích a manipulačních zařízení</v>
      </c>
      <c r="S543" t="str">
        <f>IF(ISNUMBER(SEARCH(ZAKL_DATA!$B$18,FU!$U543)),U543,"")</f>
        <v>Cep</v>
      </c>
      <c r="T543" t="str">
        <f t="array" ref="T543">IFERROR(INDEX($S$3:$S$6255,SMALL(IF(ISNUMBER(SEARCH("",$S$3:$S$6255)),ROW($S$1:$S$6253),""),ROW(S541))),"")</f>
        <v>Cep</v>
      </c>
      <c r="U543" t="s">
        <v>3754</v>
      </c>
      <c r="V543">
        <v>532002.0</v>
      </c>
    </row>
    <row r="544" spans="13:22" ht="12.75" customHeight="1">
      <c r="M544" s="336">
        <f>IF(ISNUMBER(SEARCH(ZAKL_DATA!$B$29,N544)),MAX($M$2:M543)+1,0)</f>
        <v>542.0</v>
      </c>
      <c r="N544" s="356" t="s">
        <v>3050</v>
      </c>
      <c r="O544" s="358" t="s">
        <v>3051</v>
      </c>
      <c r="Q544" s="320"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7192</v>
      </c>
      <c r="V544">
        <v>532011.0</v>
      </c>
    </row>
    <row r="545" spans="13:22" ht="12.75" customHeight="1">
      <c r="M545" s="336">
        <f>IF(ISNUMBER(SEARCH(ZAKL_DATA!$B$29,N545)),MAX($M$2:M544)+1,0)</f>
        <v>543.0</v>
      </c>
      <c r="N545" s="356" t="s">
        <v>1862</v>
      </c>
      <c r="O545" s="358" t="s">
        <v>3052</v>
      </c>
      <c r="Q545" s="320"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7538</v>
      </c>
      <c r="V545">
        <v>532029.0</v>
      </c>
    </row>
    <row r="546" spans="13:22" ht="12.75" customHeight="1">
      <c r="M546" s="336">
        <f>IF(ISNUMBER(SEARCH(ZAKL_DATA!$B$29,N546)),MAX($M$2:M545)+1,0)</f>
        <v>544.0</v>
      </c>
      <c r="N546" s="356" t="s">
        <v>1863</v>
      </c>
      <c r="O546" s="358" t="s">
        <v>3053</v>
      </c>
      <c r="Q546" s="320"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8133</v>
      </c>
      <c r="V546">
        <v>532037.0</v>
      </c>
    </row>
    <row r="547" spans="13:22" ht="12.75" customHeight="1">
      <c r="M547" s="336">
        <f>IF(ISNUMBER(SEARCH(ZAKL_DATA!$B$29,N547)),MAX($M$2:M546)+1,0)</f>
        <v>545.0</v>
      </c>
      <c r="N547" s="356" t="s">
        <v>1864</v>
      </c>
      <c r="O547" s="358" t="s">
        <v>3054</v>
      </c>
      <c r="Q547" s="320"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4281</v>
      </c>
      <c r="V547">
        <v>532045.0</v>
      </c>
    </row>
    <row r="548" spans="13:22" ht="12.75" customHeight="1">
      <c r="M548" s="336">
        <f>IF(ISNUMBER(SEARCH(ZAKL_DATA!$B$29,N548)),MAX($M$2:M547)+1,0)</f>
        <v>546.0</v>
      </c>
      <c r="N548" s="356" t="s">
        <v>1867</v>
      </c>
      <c r="O548" s="358" t="s">
        <v>3055</v>
      </c>
      <c r="Q548" s="320" t="str">
        <f>IFERROR(VLOOKUP(ROWS($Q$3:Q548),$M$3:$N$1699,2,0),"")</f>
        <v>Výroba kovoobráběcích strojů</v>
      </c>
      <c r="S548" t="str">
        <f>IF(ISNUMBER(SEARCH(ZAKL_DATA!$B$18,FU!$U548)),U548,"")</f>
        <v>Cerhonice</v>
      </c>
      <c r="T548" t="str">
        <f t="array" ref="T548">IFERROR(INDEX($S$3:$S$6255,SMALL(IF(ISNUMBER(SEARCH("",$S$3:$S$6255)),ROW($S$1:$S$6253),""),ROW(S546))),"")</f>
        <v>Cerhonice</v>
      </c>
      <c r="U548" t="s">
        <v>5514</v>
      </c>
      <c r="V548">
        <v>532053.0</v>
      </c>
    </row>
    <row r="549" spans="13:22" ht="12.75" customHeight="1">
      <c r="M549" s="336">
        <f>IF(ISNUMBER(SEARCH(ZAKL_DATA!$B$29,N549)),MAX($M$2:M548)+1,0)</f>
        <v>547.0</v>
      </c>
      <c r="N549" s="356" t="s">
        <v>1868</v>
      </c>
      <c r="O549" s="358" t="s">
        <v>3056</v>
      </c>
      <c r="Q549" s="320" t="str">
        <f>IFERROR(VLOOKUP(ROWS($Q$3:Q549),$M$3:$N$1699,2,0),"")</f>
        <v>Výroba ostatních obráběcích strojů</v>
      </c>
      <c r="S549" t="str">
        <f>IF(ISNUMBER(SEARCH(ZAKL_DATA!$B$18,FU!$U549)),U549,"")</f>
        <v>Cerhovice</v>
      </c>
      <c r="T549" t="str">
        <f t="array" ref="T549">IFERROR(INDEX($S$3:$S$6255,SMALL(IF(ISNUMBER(SEARCH("",$S$3:$S$6255)),ROW($S$1:$S$6253),""),ROW(S547))),"")</f>
        <v>Cerhovice</v>
      </c>
      <c r="U549" t="s">
        <v>4079</v>
      </c>
      <c r="V549">
        <v>532061.0</v>
      </c>
    </row>
    <row r="550" spans="13:22" ht="12.75" customHeight="1">
      <c r="M550" s="336">
        <f>IF(ISNUMBER(SEARCH(ZAKL_DATA!$B$29,N550)),MAX($M$2:M549)+1,0)</f>
        <v>548.0</v>
      </c>
      <c r="N550" s="356" t="s">
        <v>1870</v>
      </c>
      <c r="O550" s="358" t="s">
        <v>3057</v>
      </c>
      <c r="Q550" s="320" t="str">
        <f>IFERROR(VLOOKUP(ROWS($Q$3:Q550),$M$3:$N$1699,2,0),"")</f>
        <v>Výroba strojů pro metalurgii</v>
      </c>
      <c r="S550" t="str">
        <f>IF(ISNUMBER(SEARCH(ZAKL_DATA!$B$18,FU!$U550)),U550,"")</f>
        <v>Cetechovice</v>
      </c>
      <c r="T550" t="str">
        <f t="array" ref="T550">IFERROR(INDEX($S$3:$S$6255,SMALL(IF(ISNUMBER(SEARCH("",$S$3:$S$6255)),ROW($S$1:$S$6253),""),ROW(S548))),"")</f>
        <v>Cetechovice</v>
      </c>
      <c r="U550" t="s">
        <v>8242</v>
      </c>
      <c r="V550">
        <v>532070.0</v>
      </c>
    </row>
    <row r="551" spans="13:22" ht="12.75" customHeight="1">
      <c r="M551" s="336">
        <f>IF(ISNUMBER(SEARCH(ZAKL_DATA!$B$29,N551)),MAX($M$2:M550)+1,0)</f>
        <v>549.0</v>
      </c>
      <c r="N551" s="356" t="s">
        <v>1871</v>
      </c>
      <c r="O551" s="358" t="s">
        <v>3058</v>
      </c>
      <c r="Q551" s="320"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6504</v>
      </c>
      <c r="V551">
        <v>532088.0</v>
      </c>
    </row>
    <row r="552" spans="13:22" ht="12.75" customHeight="1">
      <c r="M552" s="336">
        <f>IF(ISNUMBER(SEARCH(ZAKL_DATA!$B$29,N552)),MAX($M$2:M551)+1,0)</f>
        <v>550.0</v>
      </c>
      <c r="N552" s="356" t="s">
        <v>1872</v>
      </c>
      <c r="O552" s="358" t="s">
        <v>3059</v>
      </c>
      <c r="Q552" s="320"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7772</v>
      </c>
      <c r="V552">
        <v>532096.0</v>
      </c>
    </row>
    <row r="553" spans="13:22" ht="12.75" customHeight="1">
      <c r="M553" s="336">
        <f>IF(ISNUMBER(SEARCH(ZAKL_DATA!$B$29,N553)),MAX($M$2:M552)+1,0)</f>
        <v>551.0</v>
      </c>
      <c r="N553" s="356" t="s">
        <v>1873</v>
      </c>
      <c r="O553" s="358" t="s">
        <v>3060</v>
      </c>
      <c r="Q553" s="320"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5375</v>
      </c>
      <c r="V553">
        <v>532100.0</v>
      </c>
    </row>
    <row r="554" spans="13:22" ht="12.75" customHeight="1">
      <c r="M554" s="336">
        <f>IF(ISNUMBER(SEARCH(ZAKL_DATA!$B$29,N554)),MAX($M$2:M553)+1,0)</f>
        <v>552.0</v>
      </c>
      <c r="N554" s="356" t="s">
        <v>1874</v>
      </c>
      <c r="O554" s="358" t="s">
        <v>3061</v>
      </c>
      <c r="Q554" s="320"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6543</v>
      </c>
      <c r="V554">
        <v>532118.0</v>
      </c>
    </row>
    <row r="555" spans="13:22" ht="12.75" customHeight="1">
      <c r="M555" s="336">
        <f>IF(ISNUMBER(SEARCH(ZAKL_DATA!$B$29,N555)),MAX($M$2:M554)+1,0)</f>
        <v>553.0</v>
      </c>
      <c r="N555" s="356" t="s">
        <v>1875</v>
      </c>
      <c r="O555" s="358" t="s">
        <v>3062</v>
      </c>
      <c r="Q555" s="320" t="str">
        <f>IFERROR(VLOOKUP(ROWS($Q$3:Q555),$M$3:$N$1699,2,0),"")</f>
        <v>Výroba strojů na výrobu plastů a pryže</v>
      </c>
      <c r="S555" t="str">
        <f>IF(ISNUMBER(SEARCH(ZAKL_DATA!$B$18,FU!$U555)),U555,"")</f>
        <v>Cidlina</v>
      </c>
      <c r="T555" t="str">
        <f t="array" ref="T555">IFERROR(INDEX($S$3:$S$6255,SMALL(IF(ISNUMBER(SEARCH("",$S$3:$S$6255)),ROW($S$1:$S$6253),""),ROW(S553))),"")</f>
        <v>Cidlina</v>
      </c>
      <c r="U555" t="s">
        <v>8375</v>
      </c>
      <c r="V555">
        <v>532126.0</v>
      </c>
    </row>
    <row r="556" spans="13:22" ht="12.75" customHeight="1">
      <c r="M556" s="336">
        <f>IF(ISNUMBER(SEARCH(ZAKL_DATA!$B$29,N556)),MAX($M$2:M555)+1,0)</f>
        <v>554.0</v>
      </c>
      <c r="N556" s="356" t="s">
        <v>1876</v>
      </c>
      <c r="O556" s="358" t="s">
        <v>3063</v>
      </c>
      <c r="Q556" s="320"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8211</v>
      </c>
      <c r="V556">
        <v>532134.0</v>
      </c>
    </row>
    <row r="557" spans="13:22" ht="12.75" customHeight="1">
      <c r="M557" s="336">
        <f>IF(ISNUMBER(SEARCH(ZAKL_DATA!$B$29,N557)),MAX($M$2:M556)+1,0)</f>
        <v>555.0</v>
      </c>
      <c r="N557" s="356" t="s">
        <v>1881</v>
      </c>
      <c r="O557" s="358" t="s">
        <v>3064</v>
      </c>
      <c r="Q557" s="320"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4353</v>
      </c>
      <c r="V557">
        <v>532142.0</v>
      </c>
    </row>
    <row r="558" spans="13:22" ht="12.75" customHeight="1">
      <c r="M558" s="336">
        <f>IF(ISNUMBER(SEARCH(ZAKL_DATA!$B$29,N558)),MAX($M$2:M557)+1,0)</f>
        <v>556.0</v>
      </c>
      <c r="N558" s="356" t="s">
        <v>1882</v>
      </c>
      <c r="O558" s="358" t="s">
        <v>3065</v>
      </c>
      <c r="Q558" s="320"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4353</v>
      </c>
      <c r="V558">
        <v>532151.0</v>
      </c>
    </row>
    <row r="559" spans="13:22" ht="12.75" customHeight="1">
      <c r="M559" s="336">
        <f>IF(ISNUMBER(SEARCH(ZAKL_DATA!$B$29,N559)),MAX($M$2:M558)+1,0)</f>
        <v>557.0</v>
      </c>
      <c r="N559" s="356" t="s">
        <v>1885</v>
      </c>
      <c r="O559" s="358" t="s">
        <v>3066</v>
      </c>
      <c r="Q559" s="320" t="str">
        <f>IFERROR(VLOOKUP(ROWS($Q$3:Q559),$M$3:$N$1699,2,0),"")</f>
        <v>Stavba lodí a plavidel</v>
      </c>
      <c r="S559" t="str">
        <f>IF(ISNUMBER(SEARCH(ZAKL_DATA!$B$18,FU!$U559)),U559,"")</f>
        <v>Císařov</v>
      </c>
      <c r="T559" t="str">
        <f t="array" ref="T559">IFERROR(INDEX($S$3:$S$6255,SMALL(IF(ISNUMBER(SEARCH("",$S$3:$S$6255)),ROW($S$1:$S$6253),""),ROW(S557))),"")</f>
        <v>Císařov</v>
      </c>
      <c r="U559" t="s">
        <v>6898</v>
      </c>
      <c r="V559">
        <v>532169.0</v>
      </c>
    </row>
    <row r="560" spans="13:22" ht="12.75" customHeight="1">
      <c r="M560" s="336">
        <f>IF(ISNUMBER(SEARCH(ZAKL_DATA!$B$29,N560)),MAX($M$2:M559)+1,0)</f>
        <v>558.0</v>
      </c>
      <c r="N560" s="356" t="s">
        <v>1886</v>
      </c>
      <c r="O560" s="358" t="s">
        <v>3067</v>
      </c>
      <c r="Q560" s="320" t="str">
        <f>IFERROR(VLOOKUP(ROWS($Q$3:Q560),$M$3:$N$1699,2,0),"")</f>
        <v>Stavba rekreačních a sportovních člunů</v>
      </c>
      <c r="S560" t="str">
        <f>IF(ISNUMBER(SEARCH(ZAKL_DATA!$B$18,FU!$U560)),U560,"")</f>
        <v>Citice</v>
      </c>
      <c r="T560" t="str">
        <f t="array" ref="T560">IFERROR(INDEX($S$3:$S$6255,SMALL(IF(ISNUMBER(SEARCH("",$S$3:$S$6255)),ROW($S$1:$S$6253),""),ROW(S558))),"")</f>
        <v>Citice</v>
      </c>
      <c r="U560" t="s">
        <v>6202</v>
      </c>
      <c r="V560">
        <v>532177.0</v>
      </c>
    </row>
    <row r="561" spans="13:22" ht="12.75" customHeight="1">
      <c r="M561" s="336">
        <f>IF(ISNUMBER(SEARCH(ZAKL_DATA!$B$29,N561)),MAX($M$2:M560)+1,0)</f>
        <v>559.0</v>
      </c>
      <c r="N561" s="356" t="s">
        <v>1890</v>
      </c>
      <c r="O561" s="358" t="s">
        <v>3068</v>
      </c>
      <c r="Q561" s="320" t="str">
        <f>IFERROR(VLOOKUP(ROWS($Q$3:Q561),$M$3:$N$1699,2,0),"")</f>
        <v>Výroba motocyklů</v>
      </c>
      <c r="S561" t="str">
        <f>IF(ISNUMBER(SEARCH(ZAKL_DATA!$B$18,FU!$U561)),U561,"")</f>
        <v>Cítoliby</v>
      </c>
      <c r="T561" t="str">
        <f t="array" ref="T561">IFERROR(INDEX($S$3:$S$6255,SMALL(IF(ISNUMBER(SEARCH("",$S$3:$S$6255)),ROW($S$1:$S$6253),""),ROW(S559))),"")</f>
        <v>Cítoliby</v>
      </c>
      <c r="U561" t="s">
        <v>5099</v>
      </c>
      <c r="V561">
        <v>532185.0</v>
      </c>
    </row>
    <row r="562" spans="13:22" ht="12.75" customHeight="1">
      <c r="M562" s="336">
        <f>IF(ISNUMBER(SEARCH(ZAKL_DATA!$B$29,N562)),MAX($M$2:M561)+1,0)</f>
        <v>560.0</v>
      </c>
      <c r="N562" s="356" t="s">
        <v>1891</v>
      </c>
      <c r="O562" s="358" t="s">
        <v>3069</v>
      </c>
      <c r="Q562" s="320"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8584</v>
      </c>
      <c r="V562">
        <v>532193.0</v>
      </c>
    </row>
    <row r="563" spans="13:22" ht="12.75" customHeight="1">
      <c r="M563" s="336">
        <f>IF(ISNUMBER(SEARCH(ZAKL_DATA!$B$29,N563)),MAX($M$2:M562)+1,0)</f>
        <v>561.0</v>
      </c>
      <c r="N563" s="356" t="s">
        <v>1892</v>
      </c>
      <c r="O563" s="358" t="s">
        <v>3070</v>
      </c>
      <c r="Q563" s="320"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3808</v>
      </c>
      <c r="V563">
        <v>532207.0</v>
      </c>
    </row>
    <row r="564" spans="13:22" ht="12.75" customHeight="1">
      <c r="M564" s="336">
        <f>IF(ISNUMBER(SEARCH(ZAKL_DATA!$B$29,N564)),MAX($M$2:M563)+1,0)</f>
        <v>562.0</v>
      </c>
      <c r="N564" s="356" t="s">
        <v>1894</v>
      </c>
      <c r="O564" s="358" t="s">
        <v>3071</v>
      </c>
      <c r="Q564" s="320"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4425</v>
      </c>
      <c r="V564">
        <v>532215.0</v>
      </c>
    </row>
    <row r="565" spans="13:22" ht="12.75" customHeight="1">
      <c r="M565" s="336">
        <f>IF(ISNUMBER(SEARCH(ZAKL_DATA!$B$29,N565)),MAX($M$2:M564)+1,0)</f>
        <v>563.0</v>
      </c>
      <c r="N565" s="356" t="s">
        <v>1895</v>
      </c>
      <c r="O565" s="358" t="s">
        <v>3072</v>
      </c>
      <c r="Q565" s="320" t="str">
        <f>IFERROR(VLOOKUP(ROWS($Q$3:Q565),$M$3:$N$1699,2,0),"")</f>
        <v>Výroba kuchyňského nábytku</v>
      </c>
      <c r="S565" t="str">
        <f>IF(ISNUMBER(SEARCH(ZAKL_DATA!$B$18,FU!$U565)),U565,"")</f>
        <v>Cizkrajov</v>
      </c>
      <c r="T565" t="str">
        <f t="array" ref="T565">IFERROR(INDEX($S$3:$S$6255,SMALL(IF(ISNUMBER(SEARCH("",$S$3:$S$6255)),ROW($S$1:$S$6253),""),ROW(S563))),"")</f>
        <v>Cizkrajov</v>
      </c>
      <c r="U565" t="s">
        <v>5272</v>
      </c>
      <c r="V565">
        <v>532223.0</v>
      </c>
    </row>
    <row r="566" spans="13:22" ht="12.75" customHeight="1">
      <c r="M566" s="336">
        <f>IF(ISNUMBER(SEARCH(ZAKL_DATA!$B$29,N566)),MAX($M$2:M565)+1,0)</f>
        <v>564.0</v>
      </c>
      <c r="N566" s="356" t="s">
        <v>1896</v>
      </c>
      <c r="O566" s="358" t="s">
        <v>3073</v>
      </c>
      <c r="Q566" s="320" t="str">
        <f>IFERROR(VLOOKUP(ROWS($Q$3:Q566),$M$3:$N$1699,2,0),"")</f>
        <v>Výroba matrací</v>
      </c>
      <c r="S566" t="str">
        <f>IF(ISNUMBER(SEARCH(ZAKL_DATA!$B$18,FU!$U566)),U566,"")</f>
        <v>Cotkytle</v>
      </c>
      <c r="T566" t="str">
        <f t="array" ref="T566">IFERROR(INDEX($S$3:$S$6255,SMALL(IF(ISNUMBER(SEARCH("",$S$3:$S$6255)),ROW($S$1:$S$6253),""),ROW(S564))),"")</f>
        <v>Cotkytle</v>
      </c>
      <c r="U566" t="s">
        <v>7689</v>
      </c>
      <c r="V566">
        <v>532231.0</v>
      </c>
    </row>
    <row r="567" spans="13:22" ht="12.75" customHeight="1">
      <c r="M567" s="336">
        <f>IF(ISNUMBER(SEARCH(ZAKL_DATA!$B$29,N567)),MAX($M$2:M566)+1,0)</f>
        <v>565.0</v>
      </c>
      <c r="N567" s="356" t="s">
        <v>1897</v>
      </c>
      <c r="O567" s="358" t="s">
        <v>3074</v>
      </c>
      <c r="Q567" s="320" t="str">
        <f>IFERROR(VLOOKUP(ROWS($Q$3:Q567),$M$3:$N$1699,2,0),"")</f>
        <v>Výroba ostatního nábytku</v>
      </c>
      <c r="S567" t="str">
        <f>IF(ISNUMBER(SEARCH(ZAKL_DATA!$B$18,FU!$U567)),U567,"")</f>
        <v>Crhov</v>
      </c>
      <c r="T567" t="str">
        <f t="array" ref="T567">IFERROR(INDEX($S$3:$S$6255,SMALL(IF(ISNUMBER(SEARCH("",$S$3:$S$6255)),ROW($S$1:$S$6253),""),ROW(S565))),"")</f>
        <v>Crhov</v>
      </c>
      <c r="U567" t="s">
        <v>5907</v>
      </c>
      <c r="V567">
        <v>532258.0</v>
      </c>
    </row>
    <row r="568" spans="13:22" ht="12.75" customHeight="1">
      <c r="M568" s="336">
        <f>IF(ISNUMBER(SEARCH(ZAKL_DATA!$B$29,N568)),MAX($M$2:M567)+1,0)</f>
        <v>566.0</v>
      </c>
      <c r="N568" s="356" t="s">
        <v>1900</v>
      </c>
      <c r="O568" s="358" t="s">
        <v>3075</v>
      </c>
      <c r="Q568" s="320" t="str">
        <f>IFERROR(VLOOKUP(ROWS($Q$3:Q568),$M$3:$N$1699,2,0),"")</f>
        <v>Ražení mincí</v>
      </c>
      <c r="S568" t="str">
        <f>IF(ISNUMBER(SEARCH(ZAKL_DATA!$B$18,FU!$U568)),U568,"")</f>
        <v>Ctětín</v>
      </c>
      <c r="T568" t="str">
        <f t="array" ref="T568">IFERROR(INDEX($S$3:$S$6255,SMALL(IF(ISNUMBER(SEARCH("",$S$3:$S$6255)),ROW($S$1:$S$6253),""),ROW(S566))),"")</f>
        <v>Ctětín</v>
      </c>
      <c r="U568" t="s">
        <v>7067</v>
      </c>
      <c r="V568">
        <v>532266.0</v>
      </c>
    </row>
    <row r="569" spans="13:22" ht="12.75" customHeight="1">
      <c r="M569" s="336">
        <f>IF(ISNUMBER(SEARCH(ZAKL_DATA!$B$29,N569)),MAX($M$2:M568)+1,0)</f>
        <v>567.0</v>
      </c>
      <c r="N569" s="356" t="s">
        <v>1901</v>
      </c>
      <c r="O569" s="358" t="s">
        <v>3076</v>
      </c>
      <c r="Q569" s="320" t="str">
        <f>IFERROR(VLOOKUP(ROWS($Q$3:Q569),$M$3:$N$1699,2,0),"")</f>
        <v>Výroba klenotů a příbuzných výrobků</v>
      </c>
      <c r="S569" t="str">
        <f>IF(ISNUMBER(SEARCH(ZAKL_DATA!$B$18,FU!$U569)),U569,"")</f>
        <v>Ctiboř</v>
      </c>
      <c r="T569" t="str">
        <f t="array" ref="T569">IFERROR(INDEX($S$3:$S$6255,SMALL(IF(ISNUMBER(SEARCH("",$S$3:$S$6255)),ROW($S$1:$S$6253),""),ROW(S567))),"")</f>
        <v>Ctiboř</v>
      </c>
      <c r="U569" t="s">
        <v>4228</v>
      </c>
      <c r="V569">
        <v>532274.0</v>
      </c>
    </row>
    <row r="570" spans="13:22" ht="12.75" customHeight="1">
      <c r="M570" s="336">
        <f>IF(ISNUMBER(SEARCH(ZAKL_DATA!$B$29,N570)),MAX($M$2:M569)+1,0)</f>
        <v>568.0</v>
      </c>
      <c r="N570" s="356" t="s">
        <v>1902</v>
      </c>
      <c r="O570" s="358" t="s">
        <v>3077</v>
      </c>
      <c r="Q570" s="320" t="str">
        <f>IFERROR(VLOOKUP(ROWS($Q$3:Q570),$M$3:$N$1699,2,0),"")</f>
        <v>Výroba bižuterie a příbuzných výrobků</v>
      </c>
      <c r="S570" t="str">
        <f>IF(ISNUMBER(SEARCH(ZAKL_DATA!$B$18,FU!$U570)),U570,"")</f>
        <v>Ctiboř</v>
      </c>
      <c r="T570" t="str">
        <f t="array" ref="T570">IFERROR(INDEX($S$3:$S$6255,SMALL(IF(ISNUMBER(SEARCH("",$S$3:$S$6255)),ROW($S$1:$S$6253),""),ROW(S568))),"")</f>
        <v>Ctiboř</v>
      </c>
      <c r="U570" t="s">
        <v>4228</v>
      </c>
      <c r="V570">
        <v>532282.0</v>
      </c>
    </row>
    <row r="571" spans="13:22" ht="12.75" customHeight="1">
      <c r="M571" s="336">
        <f>IF(ISNUMBER(SEARCH(ZAKL_DATA!$B$29,N571)),MAX($M$2:M570)+1,0)</f>
        <v>569.0</v>
      </c>
      <c r="N571" s="356" t="s">
        <v>1908</v>
      </c>
      <c r="O571" s="358" t="s">
        <v>3078</v>
      </c>
      <c r="Q571" s="320"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8585</v>
      </c>
      <c r="V571">
        <v>532291.0</v>
      </c>
    </row>
    <row r="572" spans="13:22" ht="12.75" customHeight="1">
      <c r="M572" s="336">
        <f>IF(ISNUMBER(SEARCH(ZAKL_DATA!$B$29,N572)),MAX($M$2:M571)+1,0)</f>
        <v>570.0</v>
      </c>
      <c r="N572" s="356" t="s">
        <v>1909</v>
      </c>
      <c r="O572" s="358" t="s">
        <v>3079</v>
      </c>
      <c r="Q572" s="320" t="str">
        <f>IFERROR(VLOOKUP(ROWS($Q$3:Q572),$M$3:$N$1699,2,0),"")</f>
        <v>Ostatní zpracovatelský průmysl j. n.</v>
      </c>
      <c r="S572" t="str">
        <f>IF(ISNUMBER(SEARCH(ZAKL_DATA!$B$18,FU!$U572)),U572,"")</f>
        <v>Ctiměřice</v>
      </c>
      <c r="T572" t="str">
        <f t="array" ref="T572">IFERROR(INDEX($S$3:$S$6255,SMALL(IF(ISNUMBER(SEARCH("",$S$3:$S$6255)),ROW($S$1:$S$6253),""),ROW(S570))),"")</f>
        <v>Ctiměřice</v>
      </c>
      <c r="U572" t="s">
        <v>7045</v>
      </c>
      <c r="V572">
        <v>532304.0</v>
      </c>
    </row>
    <row r="573" spans="13:22" ht="12.75" customHeight="1">
      <c r="M573" s="336">
        <f>IF(ISNUMBER(SEARCH(ZAKL_DATA!$B$29,N573)),MAX($M$2:M572)+1,0)</f>
        <v>571.0</v>
      </c>
      <c r="N573" s="356" t="s">
        <v>1912</v>
      </c>
      <c r="O573" s="358" t="s">
        <v>3080</v>
      </c>
      <c r="Q573" s="320" t="str">
        <f>IFERROR(VLOOKUP(ROWS($Q$3:Q573),$M$3:$N$1699,2,0),"")</f>
        <v>Opravy kovodělných výrobků</v>
      </c>
      <c r="S573" t="str">
        <f>IF(ISNUMBER(SEARCH(ZAKL_DATA!$B$18,FU!$U573)),U573,"")</f>
        <v>Ctiněves</v>
      </c>
      <c r="T573" t="str">
        <f t="array" ref="T573">IFERROR(INDEX($S$3:$S$6255,SMALL(IF(ISNUMBER(SEARCH("",$S$3:$S$6255)),ROW($S$1:$S$6253),""),ROW(S571))),"")</f>
        <v>Ctiněves</v>
      </c>
      <c r="U573" t="s">
        <v>6565</v>
      </c>
      <c r="V573">
        <v>532312.0</v>
      </c>
    </row>
    <row r="574" spans="13:22" ht="12.75" customHeight="1">
      <c r="M574" s="336">
        <f>IF(ISNUMBER(SEARCH(ZAKL_DATA!$B$29,N574)),MAX($M$2:M573)+1,0)</f>
        <v>572.0</v>
      </c>
      <c r="N574" s="356" t="s">
        <v>1913</v>
      </c>
      <c r="O574" s="358" t="s">
        <v>3081</v>
      </c>
      <c r="Q574" s="320" t="str">
        <f>IFERROR(VLOOKUP(ROWS($Q$3:Q574),$M$3:$N$1699,2,0),"")</f>
        <v>Opravy strojů</v>
      </c>
      <c r="S574" t="str">
        <f>IF(ISNUMBER(SEARCH(ZAKL_DATA!$B$18,FU!$U574)),U574,"")</f>
        <v>Cvikov</v>
      </c>
      <c r="T574" t="str">
        <f t="array" ref="T574">IFERROR(INDEX($S$3:$S$6255,SMALL(IF(ISNUMBER(SEARCH("",$S$3:$S$6255)),ROW($S$1:$S$6253),""),ROW(S572))),"")</f>
        <v>Cvikov</v>
      </c>
      <c r="U574" t="s">
        <v>6289</v>
      </c>
      <c r="V574">
        <v>532321.0</v>
      </c>
    </row>
    <row r="575" spans="13:22" ht="12.75" customHeight="1">
      <c r="M575" s="336">
        <f>IF(ISNUMBER(SEARCH(ZAKL_DATA!$B$29,N575)),MAX($M$2:M574)+1,0)</f>
        <v>573.0</v>
      </c>
      <c r="N575" s="356" t="s">
        <v>1914</v>
      </c>
      <c r="O575" s="358" t="s">
        <v>3082</v>
      </c>
      <c r="Q575" s="320"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4181</v>
      </c>
      <c r="V575">
        <v>532339.0</v>
      </c>
    </row>
    <row r="576" spans="13:22" ht="12.75" customHeight="1">
      <c r="M576" s="336">
        <f>IF(ISNUMBER(SEARCH(ZAKL_DATA!$B$29,N576)),MAX($M$2:M575)+1,0)</f>
        <v>574.0</v>
      </c>
      <c r="N576" s="356" t="s">
        <v>3083</v>
      </c>
      <c r="O576" s="358" t="s">
        <v>3084</v>
      </c>
      <c r="Q576" s="320" t="str">
        <f>IFERROR(VLOOKUP(ROWS($Q$3:Q576),$M$3:$N$1699,2,0),"")</f>
        <v>Opravy elektrických zařízen</v>
      </c>
      <c r="S576" t="str">
        <f>IF(ISNUMBER(SEARCH(ZAKL_DATA!$B$18,FU!$U576)),U576,"")</f>
        <v>Cvrčovice</v>
      </c>
      <c r="T576" t="str">
        <f t="array" ref="T576">IFERROR(INDEX($S$3:$S$6255,SMALL(IF(ISNUMBER(SEARCH("",$S$3:$S$6255)),ROW($S$1:$S$6253),""),ROW(S574))),"")</f>
        <v>Cvrčovice</v>
      </c>
      <c r="U576" t="s">
        <v>4181</v>
      </c>
      <c r="V576">
        <v>532347.0</v>
      </c>
    </row>
    <row r="577" spans="13:22" ht="12.75" customHeight="1">
      <c r="M577" s="336">
        <f>IF(ISNUMBER(SEARCH(ZAKL_DATA!$B$29,N577)),MAX($M$2:M576)+1,0)</f>
        <v>575.0</v>
      </c>
      <c r="N577" s="356" t="s">
        <v>1915</v>
      </c>
      <c r="O577" s="358" t="s">
        <v>3085</v>
      </c>
      <c r="Q577" s="320" t="str">
        <f>IFERROR(VLOOKUP(ROWS($Q$3:Q577),$M$3:$N$1699,2,0),"")</f>
        <v>Opravy a údržba lodí a člunů</v>
      </c>
      <c r="S577" t="str">
        <f>IF(ISNUMBER(SEARCH(ZAKL_DATA!$B$18,FU!$U577)),U577,"")</f>
        <v>Čachotín</v>
      </c>
      <c r="T577" t="str">
        <f t="array" ref="T577">IFERROR(INDEX($S$3:$S$6255,SMALL(IF(ISNUMBER(SEARCH("",$S$3:$S$6255)),ROW($S$1:$S$6253),""),ROW(S575))),"")</f>
        <v>Čachotín</v>
      </c>
      <c r="U577" t="s">
        <v>6844</v>
      </c>
      <c r="V577">
        <v>532355.0</v>
      </c>
    </row>
    <row r="578" spans="13:22" ht="12.75" customHeight="1">
      <c r="M578" s="336">
        <f>IF(ISNUMBER(SEARCH(ZAKL_DATA!$B$29,N578)),MAX($M$2:M577)+1,0)</f>
        <v>576.0</v>
      </c>
      <c r="N578" s="356" t="s">
        <v>1916</v>
      </c>
      <c r="O578" s="358" t="s">
        <v>3086</v>
      </c>
      <c r="Q578" s="320"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4505</v>
      </c>
      <c r="V578">
        <v>532363.0</v>
      </c>
    </row>
    <row r="579" spans="13:22" ht="12.75" customHeight="1">
      <c r="M579" s="336">
        <f>IF(ISNUMBER(SEARCH(ZAKL_DATA!$B$29,N579)),MAX($M$2:M578)+1,0)</f>
        <v>577.0</v>
      </c>
      <c r="N579" s="356" t="s">
        <v>1917</v>
      </c>
      <c r="O579" s="358" t="s">
        <v>3087</v>
      </c>
      <c r="Q579" s="320"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6001</v>
      </c>
      <c r="V579">
        <v>532371.0</v>
      </c>
    </row>
    <row r="580" spans="13:22" ht="12.75" customHeight="1">
      <c r="M580" s="336">
        <f>IF(ISNUMBER(SEARCH(ZAKL_DATA!$B$29,N580)),MAX($M$2:M579)+1,0)</f>
        <v>578.0</v>
      </c>
      <c r="N580" s="356" t="s">
        <v>1919</v>
      </c>
      <c r="O580" s="358" t="s">
        <v>3088</v>
      </c>
      <c r="Q580" s="320" t="str">
        <f>IFERROR(VLOOKUP(ROWS($Q$3:Q580),$M$3:$N$1699,2,0),"")</f>
        <v>Opravy ostatních zařízení</v>
      </c>
      <c r="S580" t="str">
        <f>IF(ISNUMBER(SEARCH(ZAKL_DATA!$B$18,FU!$U580)),U580,"")</f>
        <v>Čakov</v>
      </c>
      <c r="T580" t="str">
        <f t="array" ref="T580">IFERROR(INDEX($S$3:$S$6255,SMALL(IF(ISNUMBER(SEARCH("",$S$3:$S$6255)),ROW($S$1:$S$6253),""),ROW(S578))),"")</f>
        <v>Čakov</v>
      </c>
      <c r="U580" t="s">
        <v>3925</v>
      </c>
      <c r="V580">
        <v>532380.0</v>
      </c>
    </row>
    <row r="581" spans="13:22" ht="12.75" customHeight="1">
      <c r="M581" s="336">
        <f>IF(ISNUMBER(SEARCH(ZAKL_DATA!$B$29,N581)),MAX($M$2:M580)+1,0)</f>
        <v>579.0</v>
      </c>
      <c r="N581" s="356" t="s">
        <v>1923</v>
      </c>
      <c r="O581" s="358" t="s">
        <v>3089</v>
      </c>
      <c r="Q581" s="320" t="str">
        <f>IFERROR(VLOOKUP(ROWS($Q$3:Q581),$M$3:$N$1699,2,0),"")</f>
        <v>Výroba elektřiny</v>
      </c>
      <c r="S581" t="str">
        <f>IF(ISNUMBER(SEARCH(ZAKL_DATA!$B$18,FU!$U581)),U581,"")</f>
        <v>Čakov</v>
      </c>
      <c r="T581" t="str">
        <f t="array" ref="T581">IFERROR(INDEX($S$3:$S$6255,SMALL(IF(ISNUMBER(SEARCH("",$S$3:$S$6255)),ROW($S$1:$S$6253),""),ROW(S579))),"")</f>
        <v>Čakov</v>
      </c>
      <c r="U581" t="s">
        <v>3925</v>
      </c>
      <c r="V581">
        <v>532398.0</v>
      </c>
    </row>
    <row r="582" spans="13:22" ht="12.75" customHeight="1">
      <c r="M582" s="336">
        <f>IF(ISNUMBER(SEARCH(ZAKL_DATA!$B$29,N582)),MAX($M$2:M581)+1,0)</f>
        <v>580.0</v>
      </c>
      <c r="N582" s="356" t="s">
        <v>1924</v>
      </c>
      <c r="O582" s="358" t="s">
        <v>3090</v>
      </c>
      <c r="Q582" s="320" t="str">
        <f>IFERROR(VLOOKUP(ROWS($Q$3:Q582),$M$3:$N$1699,2,0),"")</f>
        <v>Přenos elektřiny</v>
      </c>
      <c r="S582" t="str">
        <f>IF(ISNUMBER(SEARCH(ZAKL_DATA!$B$18,FU!$U582)),U582,"")</f>
        <v>Čaková</v>
      </c>
      <c r="T582" t="str">
        <f t="array" ref="T582">IFERROR(INDEX($S$3:$S$6255,SMALL(IF(ISNUMBER(SEARCH("",$S$3:$S$6255)),ROW($S$1:$S$6253),""),ROW(S580))),"")</f>
        <v>Čaková</v>
      </c>
      <c r="U582" t="s">
        <v>5712</v>
      </c>
      <c r="V582">
        <v>532401.0</v>
      </c>
    </row>
    <row r="583" spans="13:22" ht="12.75" customHeight="1">
      <c r="M583" s="336">
        <f>IF(ISNUMBER(SEARCH(ZAKL_DATA!$B$29,N583)),MAX($M$2:M582)+1,0)</f>
        <v>581.0</v>
      </c>
      <c r="N583" s="356" t="s">
        <v>1925</v>
      </c>
      <c r="O583" s="358" t="s">
        <v>3091</v>
      </c>
      <c r="Q583" s="320" t="str">
        <f>IFERROR(VLOOKUP(ROWS($Q$3:Q583),$M$3:$N$1699,2,0),"")</f>
        <v>Rozvod elektřiny</v>
      </c>
      <c r="S583" t="str">
        <f>IF(ISNUMBER(SEARCH(ZAKL_DATA!$B$18,FU!$U583)),U583,"")</f>
        <v>Čakovičky</v>
      </c>
      <c r="T583" t="str">
        <f t="array" ref="T583">IFERROR(INDEX($S$3:$S$6255,SMALL(IF(ISNUMBER(SEARCH("",$S$3:$S$6255)),ROW($S$1:$S$6253),""),ROW(S581))),"")</f>
        <v>Čakovičky</v>
      </c>
      <c r="U583" t="s">
        <v>8865</v>
      </c>
      <c r="V583">
        <v>532410.0</v>
      </c>
    </row>
    <row r="584" spans="13:22" ht="12.75" customHeight="1">
      <c r="M584" s="336">
        <f>IF(ISNUMBER(SEARCH(ZAKL_DATA!$B$29,N584)),MAX($M$2:M583)+1,0)</f>
        <v>582.0</v>
      </c>
      <c r="N584" s="356" t="s">
        <v>1926</v>
      </c>
      <c r="O584" s="358" t="s">
        <v>3092</v>
      </c>
      <c r="Q584" s="320" t="str">
        <f>IFERROR(VLOOKUP(ROWS($Q$3:Q584),$M$3:$N$1699,2,0),"")</f>
        <v>Obchod s elektřinou</v>
      </c>
      <c r="S584" t="str">
        <f>IF(ISNUMBER(SEARCH(ZAKL_DATA!$B$18,FU!$U584)),U584,"")</f>
        <v>Čankovice</v>
      </c>
      <c r="T584" t="str">
        <f t="array" ref="T584">IFERROR(INDEX($S$3:$S$6255,SMALL(IF(ISNUMBER(SEARCH("",$S$3:$S$6255)),ROW($S$1:$S$6253),""),ROW(S582))),"")</f>
        <v>Čankovice</v>
      </c>
      <c r="U584" t="s">
        <v>7069</v>
      </c>
      <c r="V584">
        <v>532428.0</v>
      </c>
    </row>
    <row r="585" spans="13:22" ht="12.75" customHeight="1">
      <c r="M585" s="336">
        <f>IF(ISNUMBER(SEARCH(ZAKL_DATA!$B$29,N585)),MAX($M$2:M584)+1,0)</f>
        <v>583.0</v>
      </c>
      <c r="N585" s="356" t="s">
        <v>1928</v>
      </c>
      <c r="O585" s="358" t="s">
        <v>3093</v>
      </c>
      <c r="Q585" s="320" t="str">
        <f>IFERROR(VLOOKUP(ROWS($Q$3:Q585),$M$3:$N$1699,2,0),"")</f>
        <v>Výroba plynu</v>
      </c>
      <c r="S585" t="str">
        <f>IF(ISNUMBER(SEARCH(ZAKL_DATA!$B$18,FU!$U585)),U585,"")</f>
        <v>Čáslav</v>
      </c>
      <c r="T585" t="str">
        <f t="array" ref="T585">IFERROR(INDEX($S$3:$S$6255,SMALL(IF(ISNUMBER(SEARCH("",$S$3:$S$6255)),ROW($S$1:$S$6253),""),ROW(S583))),"")</f>
        <v>Čáslav</v>
      </c>
      <c r="U585" t="s">
        <v>4354</v>
      </c>
      <c r="V585">
        <v>532436.0</v>
      </c>
    </row>
    <row r="586" spans="13:22" ht="12.75" customHeight="1">
      <c r="M586" s="336">
        <f>IF(ISNUMBER(SEARCH(ZAKL_DATA!$B$29,N586)),MAX($M$2:M585)+1,0)</f>
        <v>584.0</v>
      </c>
      <c r="N586" s="356" t="s">
        <v>1929</v>
      </c>
      <c r="O586" s="358" t="s">
        <v>3094</v>
      </c>
      <c r="Q586" s="320"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8376</v>
      </c>
      <c r="V586">
        <v>532444.0</v>
      </c>
    </row>
    <row r="587" spans="13:22" ht="12.75" customHeight="1">
      <c r="M587" s="336">
        <f>IF(ISNUMBER(SEARCH(ZAKL_DATA!$B$29,N587)),MAX($M$2:M586)+1,0)</f>
        <v>585.0</v>
      </c>
      <c r="N587" s="356" t="s">
        <v>1930</v>
      </c>
      <c r="O587" s="358" t="s">
        <v>3095</v>
      </c>
      <c r="Q587" s="320"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5376</v>
      </c>
      <c r="V587">
        <v>532452.0</v>
      </c>
    </row>
    <row r="588" spans="13:22" ht="12.75" customHeight="1">
      <c r="M588" s="336">
        <f>IF(ISNUMBER(SEARCH(ZAKL_DATA!$B$29,N588)),MAX($M$2:M587)+1,0)</f>
        <v>586.0</v>
      </c>
      <c r="N588" s="356" t="s">
        <v>1942</v>
      </c>
      <c r="O588" s="358" t="s">
        <v>3096</v>
      </c>
      <c r="Q588" s="320"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6237</v>
      </c>
      <c r="V588">
        <v>532461.0</v>
      </c>
    </row>
    <row r="589" spans="13:22" ht="12.75" customHeight="1">
      <c r="M589" s="336">
        <f>IF(ISNUMBER(SEARCH(ZAKL_DATA!$B$29,N589)),MAX($M$2:M588)+1,0)</f>
        <v>587.0</v>
      </c>
      <c r="N589" s="356" t="s">
        <v>1943</v>
      </c>
      <c r="O589" s="358" t="s">
        <v>3097</v>
      </c>
      <c r="Q589" s="320"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6237</v>
      </c>
      <c r="V589">
        <v>532479.0</v>
      </c>
    </row>
    <row r="590" spans="13:22" ht="12.75" customHeight="1">
      <c r="M590" s="336">
        <f>IF(ISNUMBER(SEARCH(ZAKL_DATA!$B$29,N590)),MAX($M$2:M589)+1,0)</f>
        <v>588.0</v>
      </c>
      <c r="N590" s="356" t="s">
        <v>1945</v>
      </c>
      <c r="O590" s="358" t="s">
        <v>3098</v>
      </c>
      <c r="Q590" s="320"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5888</v>
      </c>
      <c r="V590">
        <v>532487.0</v>
      </c>
    </row>
    <row r="591" spans="13:22" ht="12.75" customHeight="1">
      <c r="M591" s="336">
        <f>IF(ISNUMBER(SEARCH(ZAKL_DATA!$B$29,N591)),MAX($M$2:M590)+1,0)</f>
        <v>589.0</v>
      </c>
      <c r="N591" s="356" t="s">
        <v>1946</v>
      </c>
      <c r="O591" s="358" t="s">
        <v>3099</v>
      </c>
      <c r="Q591" s="320"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7436</v>
      </c>
      <c r="V591">
        <v>532495.0</v>
      </c>
    </row>
    <row r="592" spans="13:22" ht="12.75" customHeight="1">
      <c r="M592" s="336">
        <f>IF(ISNUMBER(SEARCH(ZAKL_DATA!$B$29,N592)),MAX($M$2:M591)+1,0)</f>
        <v>590.0</v>
      </c>
      <c r="N592" s="356" t="s">
        <v>1948</v>
      </c>
      <c r="O592" s="358" t="s">
        <v>3100</v>
      </c>
      <c r="Q592" s="320"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5378</v>
      </c>
      <c r="V592">
        <v>532509.0</v>
      </c>
    </row>
    <row r="593" spans="13:22" ht="12.75" customHeight="1">
      <c r="M593" s="336">
        <f>IF(ISNUMBER(SEARCH(ZAKL_DATA!$B$29,N593)),MAX($M$2:M592)+1,0)</f>
        <v>591.0</v>
      </c>
      <c r="N593" s="356" t="s">
        <v>3101</v>
      </c>
      <c r="O593" s="358" t="s">
        <v>3102</v>
      </c>
      <c r="Q593" s="320"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7193</v>
      </c>
      <c r="V593">
        <v>532517.0</v>
      </c>
    </row>
    <row r="594" spans="13:22" ht="12.75" customHeight="1">
      <c r="M594" s="336">
        <f>IF(ISNUMBER(SEARCH(ZAKL_DATA!$B$29,N594)),MAX($M$2:M593)+1,0)</f>
        <v>592.0</v>
      </c>
      <c r="N594" s="356" t="s">
        <v>1953</v>
      </c>
      <c r="O594" s="358" t="s">
        <v>2732</v>
      </c>
      <c r="Q594" s="320" t="str">
        <f>IFERROR(VLOOKUP(ROWS($Q$3:Q594),$M$3:$N$1699,2,0),"")</f>
        <v>Výstavba bytových budov</v>
      </c>
      <c r="S594" t="str">
        <f>IF(ISNUMBER(SEARCH(ZAKL_DATA!$B$18,FU!$U594)),U594,"")</f>
        <v>Čavisov</v>
      </c>
      <c r="T594" t="str">
        <f t="array" ref="T594">IFERROR(INDEX($S$3:$S$6255,SMALL(IF(ISNUMBER(SEARCH("",$S$3:$S$6255)),ROW($S$1:$S$6253),""),ROW(S592))),"")</f>
        <v>Čavisov</v>
      </c>
      <c r="U594" t="s">
        <v>6896</v>
      </c>
      <c r="V594">
        <v>532525.0</v>
      </c>
    </row>
    <row r="595" spans="13:22" ht="12.75" customHeight="1">
      <c r="M595" s="336">
        <f>IF(ISNUMBER(SEARCH(ZAKL_DATA!$B$29,N595)),MAX($M$2:M594)+1,0)</f>
        <v>593.0</v>
      </c>
      <c r="N595" s="356" t="s">
        <v>1957</v>
      </c>
      <c r="O595" s="358" t="s">
        <v>3103</v>
      </c>
      <c r="Q595" s="320" t="str">
        <f>IFERROR(VLOOKUP(ROWS($Q$3:Q595),$M$3:$N$1699,2,0),"")</f>
        <v>Výstavba silnic a dálnic</v>
      </c>
      <c r="S595" t="str">
        <f>IF(ISNUMBER(SEARCH(ZAKL_DATA!$B$18,FU!$U595)),U595,"")</f>
        <v>Čebín</v>
      </c>
      <c r="T595" t="str">
        <f t="array" ref="T595">IFERROR(INDEX($S$3:$S$6255,SMALL(IF(ISNUMBER(SEARCH("",$S$3:$S$6255)),ROW($S$1:$S$6253),""),ROW(S593))),"")</f>
        <v>Čebín</v>
      </c>
      <c r="U595" t="s">
        <v>7857</v>
      </c>
      <c r="V595">
        <v>532533.0</v>
      </c>
    </row>
    <row r="596" spans="13:22" ht="12.75" customHeight="1">
      <c r="M596" s="336">
        <f>IF(ISNUMBER(SEARCH(ZAKL_DATA!$B$29,N596)),MAX($M$2:M595)+1,0)</f>
        <v>594.0</v>
      </c>
      <c r="N596" s="356" t="s">
        <v>1958</v>
      </c>
      <c r="O596" s="358" t="s">
        <v>3104</v>
      </c>
      <c r="Q596" s="320" t="str">
        <f>IFERROR(VLOOKUP(ROWS($Q$3:Q596),$M$3:$N$1699,2,0),"")</f>
        <v>Výstavba železnic a podzemních drah</v>
      </c>
      <c r="S596" t="str">
        <f>IF(ISNUMBER(SEARCH(ZAKL_DATA!$B$18,FU!$U596)),U596,"")</f>
        <v>Čečelice</v>
      </c>
      <c r="T596" t="str">
        <f t="array" ref="T596">IFERROR(INDEX($S$3:$S$6255,SMALL(IF(ISNUMBER(SEARCH("",$S$3:$S$6255)),ROW($S$1:$S$6253),""),ROW(S594))),"")</f>
        <v>Čečelice</v>
      </c>
      <c r="U596" t="s">
        <v>4426</v>
      </c>
      <c r="V596">
        <v>532541.0</v>
      </c>
    </row>
    <row r="597" spans="13:22" ht="12.75" customHeight="1">
      <c r="M597" s="336">
        <f>IF(ISNUMBER(SEARCH(ZAKL_DATA!$B$29,N597)),MAX($M$2:M596)+1,0)</f>
        <v>595.0</v>
      </c>
      <c r="N597" s="356" t="s">
        <v>1959</v>
      </c>
      <c r="O597" s="358" t="s">
        <v>3105</v>
      </c>
      <c r="Q597" s="320" t="str">
        <f>IFERROR(VLOOKUP(ROWS($Q$3:Q597),$M$3:$N$1699,2,0),"")</f>
        <v>Výstavba mostů a tunelů</v>
      </c>
      <c r="S597" t="str">
        <f>IF(ISNUMBER(SEARCH(ZAKL_DATA!$B$18,FU!$U597)),U597,"")</f>
        <v>Čečelovice</v>
      </c>
      <c r="T597" t="str">
        <f t="array" ref="T597">IFERROR(INDEX($S$3:$S$6255,SMALL(IF(ISNUMBER(SEARCH("",$S$3:$S$6255)),ROW($S$1:$S$6253),""),ROW(S595))),"")</f>
        <v>Čečelovice</v>
      </c>
      <c r="U597" t="s">
        <v>3764</v>
      </c>
      <c r="V597">
        <v>532550.0</v>
      </c>
    </row>
    <row r="598" spans="13:22" ht="12.75" customHeight="1">
      <c r="M598" s="336">
        <f>IF(ISNUMBER(SEARCH(ZAKL_DATA!$B$29,N598)),MAX($M$2:M597)+1,0)</f>
        <v>596.0</v>
      </c>
      <c r="N598" s="356" t="s">
        <v>1961</v>
      </c>
      <c r="O598" s="358" t="s">
        <v>3106</v>
      </c>
      <c r="Q598" s="320"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5436</v>
      </c>
      <c r="V598">
        <v>532568.0</v>
      </c>
    </row>
    <row r="599" spans="13:22" ht="12.75" customHeight="1">
      <c r="M599" s="336">
        <f>IF(ISNUMBER(SEARCH(ZAKL_DATA!$B$29,N599)),MAX($M$2:M598)+1,0)</f>
        <v>597.0</v>
      </c>
      <c r="N599" s="356" t="s">
        <v>1964</v>
      </c>
      <c r="O599" s="358" t="s">
        <v>3107</v>
      </c>
      <c r="Q599" s="320"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6686</v>
      </c>
      <c r="V599">
        <v>532576.0</v>
      </c>
    </row>
    <row r="600" spans="13:22" ht="12.75" customHeight="1">
      <c r="M600" s="336">
        <f>IF(ISNUMBER(SEARCH(ZAKL_DATA!$B$29,N600)),MAX($M$2:M599)+1,0)</f>
        <v>598.0</v>
      </c>
      <c r="N600" s="356" t="s">
        <v>1966</v>
      </c>
      <c r="O600" s="358" t="s">
        <v>3108</v>
      </c>
      <c r="Q600" s="320" t="str">
        <f>IFERROR(VLOOKUP(ROWS($Q$3:Q600),$M$3:$N$1699,2,0),"")</f>
        <v>Výstavba vodních děl</v>
      </c>
      <c r="S600" t="str">
        <f>IF(ISNUMBER(SEARCH(ZAKL_DATA!$B$18,FU!$U600)),U600,"")</f>
        <v>Čehovice</v>
      </c>
      <c r="T600" t="str">
        <f t="array" ref="T600">IFERROR(INDEX($S$3:$S$6255,SMALL(IF(ISNUMBER(SEARCH("",$S$3:$S$6255)),ROW($S$1:$S$6253),""),ROW(S598))),"")</f>
        <v>Čehovice</v>
      </c>
      <c r="U600" t="s">
        <v>8301</v>
      </c>
      <c r="V600">
        <v>532584.0</v>
      </c>
    </row>
    <row r="601" spans="13:22" ht="12.75" customHeight="1">
      <c r="M601" s="336">
        <f>IF(ISNUMBER(SEARCH(ZAKL_DATA!$B$29,N601)),MAX($M$2:M600)+1,0)</f>
        <v>599.0</v>
      </c>
      <c r="N601" s="356" t="s">
        <v>1967</v>
      </c>
      <c r="O601" s="358" t="s">
        <v>3109</v>
      </c>
      <c r="Q601" s="320" t="str">
        <f>IFERROR(VLOOKUP(ROWS($Q$3:Q601),$M$3:$N$1699,2,0),"")</f>
        <v>Výstavba ostatních staveb j. n.</v>
      </c>
      <c r="S601" t="str">
        <f>IF(ISNUMBER(SEARCH(ZAKL_DATA!$B$18,FU!$U601)),U601,"")</f>
        <v>Čechočovice</v>
      </c>
      <c r="T601" t="str">
        <f t="array" ref="T601">IFERROR(INDEX($S$3:$S$6255,SMALL(IF(ISNUMBER(SEARCH("",$S$3:$S$6255)),ROW($S$1:$S$6253),""),ROW(S599))),"")</f>
        <v>Čechočovice</v>
      </c>
      <c r="U601" t="s">
        <v>8377</v>
      </c>
      <c r="V601">
        <v>532592.0</v>
      </c>
    </row>
    <row r="602" spans="13:22" ht="12.75" customHeight="1">
      <c r="M602" s="336">
        <f>IF(ISNUMBER(SEARCH(ZAKL_DATA!$B$29,N602)),MAX($M$2:M601)+1,0)</f>
        <v>600.0</v>
      </c>
      <c r="N602" s="356" t="s">
        <v>1970</v>
      </c>
      <c r="O602" s="358" t="s">
        <v>3110</v>
      </c>
      <c r="Q602" s="320" t="str">
        <f>IFERROR(VLOOKUP(ROWS($Q$3:Q602),$M$3:$N$1699,2,0),"")</f>
        <v>Demolice</v>
      </c>
      <c r="S602" t="str">
        <f>IF(ISNUMBER(SEARCH(ZAKL_DATA!$B$18,FU!$U602)),U602,"")</f>
        <v>Čechtice</v>
      </c>
      <c r="T602" t="str">
        <f t="array" ref="T602">IFERROR(INDEX($S$3:$S$6255,SMALL(IF(ISNUMBER(SEARCH("",$S$3:$S$6255)),ROW($S$1:$S$6253),""),ROW(S600))),"")</f>
        <v>Čechtice</v>
      </c>
      <c r="U602" t="s">
        <v>3926</v>
      </c>
      <c r="V602">
        <v>532606.0</v>
      </c>
    </row>
    <row r="603" spans="13:22" ht="12.75" customHeight="1">
      <c r="M603" s="336">
        <f>IF(ISNUMBER(SEARCH(ZAKL_DATA!$B$29,N603)),MAX($M$2:M602)+1,0)</f>
        <v>601.0</v>
      </c>
      <c r="N603" s="356" t="s">
        <v>1971</v>
      </c>
      <c r="O603" s="358" t="s">
        <v>3111</v>
      </c>
      <c r="Q603" s="320" t="str">
        <f>IFERROR(VLOOKUP(ROWS($Q$3:Q603),$M$3:$N$1699,2,0),"")</f>
        <v>Příprava staveniště</v>
      </c>
      <c r="S603" t="str">
        <f>IF(ISNUMBER(SEARCH(ZAKL_DATA!$B$18,FU!$U603)),U603,"")</f>
        <v>Čechtín</v>
      </c>
      <c r="T603" t="str">
        <f t="array" ref="T603">IFERROR(INDEX($S$3:$S$6255,SMALL(IF(ISNUMBER(SEARCH("",$S$3:$S$6255)),ROW($S$1:$S$6253),""),ROW(S601))),"")</f>
        <v>Čechtín</v>
      </c>
      <c r="U603" t="s">
        <v>8378</v>
      </c>
      <c r="V603">
        <v>532614.0</v>
      </c>
    </row>
    <row r="604" spans="13:22" ht="12.75" customHeight="1">
      <c r="M604" s="336">
        <f>IF(ISNUMBER(SEARCH(ZAKL_DATA!$B$29,N604)),MAX($M$2:M603)+1,0)</f>
        <v>602.0</v>
      </c>
      <c r="N604" s="356" t="s">
        <v>1972</v>
      </c>
      <c r="O604" s="358" t="s">
        <v>3112</v>
      </c>
      <c r="Q604" s="320" t="str">
        <f>IFERROR(VLOOKUP(ROWS($Q$3:Q604),$M$3:$N$1699,2,0),"")</f>
        <v>Průzkumné vrtné práce</v>
      </c>
      <c r="S604" t="str">
        <f>IF(ISNUMBER(SEARCH(ZAKL_DATA!$B$18,FU!$U604)),U604,"")</f>
        <v>Čechy</v>
      </c>
      <c r="T604" t="str">
        <f t="array" ref="T604">IFERROR(INDEX($S$3:$S$6255,SMALL(IF(ISNUMBER(SEARCH("",$S$3:$S$6255)),ROW($S$1:$S$6253),""),ROW(S602))),"")</f>
        <v>Čechy</v>
      </c>
      <c r="U604" t="s">
        <v>5777</v>
      </c>
      <c r="V604">
        <v>532622.0</v>
      </c>
    </row>
    <row r="605" spans="13:22" ht="12.75" customHeight="1">
      <c r="M605" s="336">
        <f>IF(ISNUMBER(SEARCH(ZAKL_DATA!$B$29,N605)),MAX($M$2:M604)+1,0)</f>
        <v>603.0</v>
      </c>
      <c r="N605" s="356" t="s">
        <v>1974</v>
      </c>
      <c r="O605" s="358" t="s">
        <v>3113</v>
      </c>
      <c r="Q605" s="320"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8302</v>
      </c>
      <c r="V605">
        <v>532631.0</v>
      </c>
    </row>
    <row r="606" spans="13:22" ht="12.75" customHeight="1">
      <c r="M606" s="336">
        <f>IF(ISNUMBER(SEARCH(ZAKL_DATA!$B$29,N606)),MAX($M$2:M605)+1,0)</f>
        <v>604.0</v>
      </c>
      <c r="N606" s="356" t="s">
        <v>1975</v>
      </c>
      <c r="O606" s="358" t="s">
        <v>3114</v>
      </c>
      <c r="Q606" s="320"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8065</v>
      </c>
      <c r="V606">
        <v>532649.0</v>
      </c>
    </row>
    <row r="607" spans="13:22" ht="12.75" customHeight="1">
      <c r="M607" s="336">
        <f>IF(ISNUMBER(SEARCH(ZAKL_DATA!$B$29,N607)),MAX($M$2:M606)+1,0)</f>
        <v>605.0</v>
      </c>
      <c r="N607" s="356" t="s">
        <v>1976</v>
      </c>
      <c r="O607" s="358" t="s">
        <v>3115</v>
      </c>
      <c r="Q607" s="320" t="str">
        <f>IFERROR(VLOOKUP(ROWS($Q$3:Q607),$M$3:$N$1699,2,0),"")</f>
        <v>Ostatní stavební instalace</v>
      </c>
      <c r="S607" t="str">
        <f>IF(ISNUMBER(SEARCH(ZAKL_DATA!$B$18,FU!$U607)),U607,"")</f>
        <v>Čejetice</v>
      </c>
      <c r="T607" t="str">
        <f t="array" ref="T607">IFERROR(INDEX($S$3:$S$6255,SMALL(IF(ISNUMBER(SEARCH("",$S$3:$S$6255)),ROW($S$1:$S$6253),""),ROW(S605))),"")</f>
        <v>Čejetice</v>
      </c>
      <c r="U607" t="s">
        <v>5647</v>
      </c>
      <c r="V607">
        <v>532657.0</v>
      </c>
    </row>
    <row r="608" spans="13:22" ht="12.75" customHeight="1">
      <c r="M608" s="336">
        <f>IF(ISNUMBER(SEARCH(ZAKL_DATA!$B$29,N608)),MAX($M$2:M607)+1,0)</f>
        <v>606.0</v>
      </c>
      <c r="N608" s="356" t="s">
        <v>1978</v>
      </c>
      <c r="O608" s="358" t="s">
        <v>3116</v>
      </c>
      <c r="Q608" s="320" t="str">
        <f>IFERROR(VLOOKUP(ROWS($Q$3:Q608),$M$3:$N$1699,2,0),"")</f>
        <v>Omítkářské práce</v>
      </c>
      <c r="S608" t="str">
        <f>IF(ISNUMBER(SEARCH(ZAKL_DATA!$B$18,FU!$U608)),U608,"")</f>
        <v>Čejkovice</v>
      </c>
      <c r="T608" t="str">
        <f t="array" ref="T608">IFERROR(INDEX($S$3:$S$6255,SMALL(IF(ISNUMBER(SEARCH("",$S$3:$S$6255)),ROW($S$1:$S$6253),""),ROW(S606))),"")</f>
        <v>Čejkovice</v>
      </c>
      <c r="U608" t="s">
        <v>3928</v>
      </c>
      <c r="V608">
        <v>532665.0</v>
      </c>
    </row>
    <row r="609" spans="13:22" ht="12.75" customHeight="1">
      <c r="M609" s="336">
        <f>IF(ISNUMBER(SEARCH(ZAKL_DATA!$B$29,N609)),MAX($M$2:M608)+1,0)</f>
        <v>607.0</v>
      </c>
      <c r="N609" s="356" t="s">
        <v>1979</v>
      </c>
      <c r="O609" s="358" t="s">
        <v>3117</v>
      </c>
      <c r="Q609" s="320" t="str">
        <f>IFERROR(VLOOKUP(ROWS($Q$3:Q609),$M$3:$N$1699,2,0),"")</f>
        <v>Truhlářské práce</v>
      </c>
      <c r="S609" t="str">
        <f>IF(ISNUMBER(SEARCH(ZAKL_DATA!$B$18,FU!$U609)),U609,"")</f>
        <v>Čejkovice</v>
      </c>
      <c r="T609" t="str">
        <f t="array" ref="T609">IFERROR(INDEX($S$3:$S$6255,SMALL(IF(ISNUMBER(SEARCH("",$S$3:$S$6255)),ROW($S$1:$S$6253),""),ROW(S607))),"")</f>
        <v>Čejkovice</v>
      </c>
      <c r="U609" t="s">
        <v>3928</v>
      </c>
      <c r="V609">
        <v>532673.0</v>
      </c>
    </row>
    <row r="610" spans="13:22" ht="12.75" customHeight="1">
      <c r="M610" s="336">
        <f>IF(ISNUMBER(SEARCH(ZAKL_DATA!$B$29,N610)),MAX($M$2:M609)+1,0)</f>
        <v>608.0</v>
      </c>
      <c r="N610" s="356" t="s">
        <v>1980</v>
      </c>
      <c r="O610" s="358" t="s">
        <v>3118</v>
      </c>
      <c r="Q610" s="320"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3928</v>
      </c>
      <c r="V610">
        <v>532681.0</v>
      </c>
    </row>
    <row r="611" spans="13:22" ht="12.75" customHeight="1">
      <c r="M611" s="336">
        <f>IF(ISNUMBER(SEARCH(ZAKL_DATA!$B$29,N611)),MAX($M$2:M610)+1,0)</f>
        <v>609.0</v>
      </c>
      <c r="N611" s="356" t="s">
        <v>1981</v>
      </c>
      <c r="O611" s="358" t="s">
        <v>3119</v>
      </c>
      <c r="Q611" s="320"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3928</v>
      </c>
      <c r="V611">
        <v>532690.0</v>
      </c>
    </row>
    <row r="612" spans="13:22" ht="12.75" customHeight="1">
      <c r="M612" s="336">
        <f>IF(ISNUMBER(SEARCH(ZAKL_DATA!$B$29,N612)),MAX($M$2:M611)+1,0)</f>
        <v>610.0</v>
      </c>
      <c r="N612" s="356" t="s">
        <v>1984</v>
      </c>
      <c r="O612" s="358" t="s">
        <v>3120</v>
      </c>
      <c r="Q612" s="320" t="str">
        <f>IFERROR(VLOOKUP(ROWS($Q$3:Q612),$M$3:$N$1699,2,0),"")</f>
        <v>Ostatní kompletační a dokončovací práce</v>
      </c>
      <c r="S612" t="str">
        <f>IF(ISNUMBER(SEARCH(ZAKL_DATA!$B$18,FU!$U612)),U612,"")</f>
        <v>Čejov</v>
      </c>
      <c r="T612" t="str">
        <f t="array" ref="T612">IFERROR(INDEX($S$3:$S$6255,SMALL(IF(ISNUMBER(SEARCH("",$S$3:$S$6255)),ROW($S$1:$S$6253),""),ROW(S610))),"")</f>
        <v>Čejov</v>
      </c>
      <c r="U612" t="s">
        <v>5380</v>
      </c>
      <c r="V612">
        <v>532711.0</v>
      </c>
    </row>
    <row r="613" spans="13:22" ht="12.75" customHeight="1">
      <c r="M613" s="336">
        <f>IF(ISNUMBER(SEARCH(ZAKL_DATA!$B$29,N613)),MAX($M$2:M612)+1,0)</f>
        <v>611.0</v>
      </c>
      <c r="N613" s="356" t="s">
        <v>1986</v>
      </c>
      <c r="O613" s="358" t="s">
        <v>3121</v>
      </c>
      <c r="Q613" s="320" t="str">
        <f>IFERROR(VLOOKUP(ROWS($Q$3:Q613),$M$3:$N$1699,2,0),"")</f>
        <v>Pokrývačské práce</v>
      </c>
      <c r="S613" t="str">
        <f>IF(ISNUMBER(SEARCH(ZAKL_DATA!$B$18,FU!$U613)),U613,"")</f>
        <v>Čeladná</v>
      </c>
      <c r="T613" t="str">
        <f t="array" ref="T613">IFERROR(INDEX($S$3:$S$6255,SMALL(IF(ISNUMBER(SEARCH("",$S$3:$S$6255)),ROW($S$1:$S$6253),""),ROW(S611))),"")</f>
        <v>Čeladná</v>
      </c>
      <c r="U613" t="s">
        <v>8854</v>
      </c>
      <c r="V613">
        <v>532720.0</v>
      </c>
    </row>
    <row r="614" spans="13:22" ht="12.75" customHeight="1">
      <c r="M614" s="336">
        <f>IF(ISNUMBER(SEARCH(ZAKL_DATA!$B$29,N614)),MAX($M$2:M613)+1,0)</f>
        <v>612.0</v>
      </c>
      <c r="N614" s="356" t="s">
        <v>1987</v>
      </c>
      <c r="O614" s="358" t="s">
        <v>3122</v>
      </c>
      <c r="Q614" s="320"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4726</v>
      </c>
      <c r="V614">
        <v>532738.0</v>
      </c>
    </row>
    <row r="615" spans="13:22" ht="12.75" customHeight="1">
      <c r="M615" s="336">
        <f>IF(ISNUMBER(SEARCH(ZAKL_DATA!$B$29,N615)),MAX($M$2:M614)+1,0)</f>
        <v>613.0</v>
      </c>
      <c r="N615" s="356" t="s">
        <v>1992</v>
      </c>
      <c r="O615" s="358" t="s">
        <v>3123</v>
      </c>
      <c r="Q615" s="320"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8303</v>
      </c>
      <c r="V615">
        <v>532746.0</v>
      </c>
    </row>
    <row r="616" spans="13:22" ht="12.75" customHeight="1">
      <c r="M616" s="336">
        <f>IF(ISNUMBER(SEARCH(ZAKL_DATA!$B$29,N616)),MAX($M$2:M615)+1,0)</f>
        <v>614.0</v>
      </c>
      <c r="N616" s="356" t="s">
        <v>1993</v>
      </c>
      <c r="O616" s="358" t="s">
        <v>3124</v>
      </c>
      <c r="Q616" s="320"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3812</v>
      </c>
      <c r="V616">
        <v>532754.0</v>
      </c>
    </row>
    <row r="617" spans="13:22" ht="12.75" customHeight="1">
      <c r="M617" s="336">
        <f>IF(ISNUMBER(SEARCH(ZAKL_DATA!$B$29,N617)),MAX($M$2:M616)+1,0)</f>
        <v>615.0</v>
      </c>
      <c r="N617" s="356" t="s">
        <v>3125</v>
      </c>
      <c r="O617" s="358" t="s">
        <v>3126</v>
      </c>
      <c r="Q617" s="320"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8304</v>
      </c>
      <c r="V617">
        <v>532762.0</v>
      </c>
    </row>
    <row r="618" spans="13:22" ht="12.75" customHeight="1">
      <c r="M618" s="336">
        <f>IF(ISNUMBER(SEARCH(ZAKL_DATA!$B$29,N618)),MAX($M$2:M617)+1,0)</f>
        <v>616.0</v>
      </c>
      <c r="N618" s="356" t="s">
        <v>3127</v>
      </c>
      <c r="O618" s="358" t="s">
        <v>3128</v>
      </c>
      <c r="Q618" s="320"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3956</v>
      </c>
      <c r="V618">
        <v>532771.0</v>
      </c>
    </row>
    <row r="619" spans="13:22" ht="12.75" customHeight="1">
      <c r="M619" s="336">
        <f>IF(ISNUMBER(SEARCH(ZAKL_DATA!$B$29,N619)),MAX($M$2:M618)+1,0)</f>
        <v>617.0</v>
      </c>
      <c r="N619" s="356" t="s">
        <v>3129</v>
      </c>
      <c r="O619" s="358" t="s">
        <v>3130</v>
      </c>
      <c r="Q619" s="320"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8066</v>
      </c>
      <c r="V619">
        <v>532789.0</v>
      </c>
    </row>
    <row r="620" spans="13:22" ht="12.75" customHeight="1">
      <c r="M620" s="336">
        <f>IF(ISNUMBER(SEARCH(ZAKL_DATA!$B$29,N620)),MAX($M$2:M619)+1,0)</f>
        <v>618.0</v>
      </c>
      <c r="N620" s="356" t="s">
        <v>3131</v>
      </c>
      <c r="O620" s="358" t="s">
        <v>3132</v>
      </c>
      <c r="Q620" s="320"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6115</v>
      </c>
      <c r="V620">
        <v>532797.0</v>
      </c>
    </row>
    <row r="621" spans="13:22" ht="12.75" customHeight="1">
      <c r="M621" s="336">
        <f>IF(ISNUMBER(SEARCH(ZAKL_DATA!$B$29,N621)),MAX($M$2:M620)+1,0)</f>
        <v>619.0</v>
      </c>
      <c r="N621" s="356" t="s">
        <v>3133</v>
      </c>
      <c r="O621" s="358" t="s">
        <v>3134</v>
      </c>
      <c r="Q621" s="320"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4879</v>
      </c>
      <c r="V621">
        <v>532801.0</v>
      </c>
    </row>
    <row r="622" spans="13:22" ht="12.75" customHeight="1">
      <c r="M622" s="336">
        <f>IF(ISNUMBER(SEARCH(ZAKL_DATA!$B$29,N622)),MAX($M$2:M621)+1,0)</f>
        <v>620.0</v>
      </c>
      <c r="N622" s="356" t="s">
        <v>3135</v>
      </c>
      <c r="O622" s="358" t="s">
        <v>3136</v>
      </c>
      <c r="Q622" s="320"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8915</v>
      </c>
      <c r="V622">
        <v>532819.0</v>
      </c>
    </row>
    <row r="623" spans="13:22" ht="12.75" customHeight="1">
      <c r="M623" s="336">
        <f>IF(ISNUMBER(SEARCH(ZAKL_DATA!$B$29,N623)),MAX($M$2:M622)+1,0)</f>
        <v>621.0</v>
      </c>
      <c r="N623" s="356" t="s">
        <v>3137</v>
      </c>
      <c r="O623" s="358" t="s">
        <v>3138</v>
      </c>
      <c r="Q623" s="320"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7690</v>
      </c>
      <c r="V623">
        <v>532827.0</v>
      </c>
    </row>
    <row r="624" spans="13:22" ht="12.75" customHeight="1">
      <c r="M624" s="336">
        <f>IF(ISNUMBER(SEARCH(ZAKL_DATA!$B$29,N624)),MAX($M$2:M623)+1,0)</f>
        <v>622.0</v>
      </c>
      <c r="N624" s="356" t="s">
        <v>3139</v>
      </c>
      <c r="O624" s="358" t="s">
        <v>3140</v>
      </c>
      <c r="Q624" s="320"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7354</v>
      </c>
      <c r="V624">
        <v>532835.0</v>
      </c>
    </row>
    <row r="625" spans="13:22" ht="12.75" customHeight="1">
      <c r="M625" s="336">
        <f>IF(ISNUMBER(SEARCH(ZAKL_DATA!$B$29,N625)),MAX($M$2:M624)+1,0)</f>
        <v>623.0</v>
      </c>
      <c r="N625" s="356" t="s">
        <v>3141</v>
      </c>
      <c r="O625" s="358" t="s">
        <v>3142</v>
      </c>
      <c r="Q625" s="320"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7355</v>
      </c>
      <c r="V625">
        <v>532843.0</v>
      </c>
    </row>
    <row r="626" spans="13:22" ht="12.75" customHeight="1">
      <c r="M626" s="336">
        <f>IF(ISNUMBER(SEARCH(ZAKL_DATA!$B$29,N626)),MAX($M$2:M625)+1,0)</f>
        <v>624.0</v>
      </c>
      <c r="N626" s="356" t="s">
        <v>3143</v>
      </c>
      <c r="O626" s="358" t="s">
        <v>3144</v>
      </c>
      <c r="Q626" s="320"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5648</v>
      </c>
      <c r="V626">
        <v>532851.0</v>
      </c>
    </row>
    <row r="627" spans="13:22" ht="12.75" customHeight="1">
      <c r="M627" s="336">
        <f>IF(ISNUMBER(SEARCH(ZAKL_DATA!$B$29,N627)),MAX($M$2:M626)+1,0)</f>
        <v>625.0</v>
      </c>
      <c r="N627" s="356" t="s">
        <v>3145</v>
      </c>
      <c r="O627" s="358" t="s">
        <v>3146</v>
      </c>
      <c r="Q627" s="320"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4027</v>
      </c>
      <c r="V627">
        <v>532860.0</v>
      </c>
    </row>
    <row r="628" spans="13:22" ht="12.75" customHeight="1">
      <c r="M628" s="336">
        <f>IF(ISNUMBER(SEARCH(ZAKL_DATA!$B$29,N628)),MAX($M$2:M627)+1,0)</f>
        <v>626.0</v>
      </c>
      <c r="N628" s="356" t="s">
        <v>2000</v>
      </c>
      <c r="O628" s="358" t="s">
        <v>3147</v>
      </c>
      <c r="Q628" s="320"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3927</v>
      </c>
      <c r="V628">
        <v>532878.0</v>
      </c>
    </row>
    <row r="629" spans="13:22" ht="12.75" customHeight="1">
      <c r="M629" s="336">
        <f>IF(ISNUMBER(SEARCH(ZAKL_DATA!$B$29,N629)),MAX($M$2:M628)+1,0)</f>
        <v>627.0</v>
      </c>
      <c r="N629" s="356" t="s">
        <v>2001</v>
      </c>
      <c r="O629" s="358" t="s">
        <v>3148</v>
      </c>
      <c r="Q629" s="320"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8586</v>
      </c>
      <c r="V629">
        <v>532886.0</v>
      </c>
    </row>
    <row r="630" spans="13:22" ht="12.75" customHeight="1">
      <c r="M630" s="336">
        <f>IF(ISNUMBER(SEARCH(ZAKL_DATA!$B$29,N630)),MAX($M$2:M629)+1,0)</f>
        <v>628.0</v>
      </c>
      <c r="N630" s="356" t="s">
        <v>2002</v>
      </c>
      <c r="O630" s="358" t="s">
        <v>3149</v>
      </c>
      <c r="Q630" s="320" t="str">
        <f>IFERROR(VLOOKUP(ROWS($Q$3:Q630),$M$3:$N$1699,2,0),"")</f>
        <v>Velkoobchod s živými zvířaty</v>
      </c>
      <c r="S630" t="str">
        <f>IF(ISNUMBER(SEARCH(ZAKL_DATA!$B$18,FU!$U630)),U630,"")</f>
        <v>Čermná</v>
      </c>
      <c r="T630" t="str">
        <f t="array" ref="T630">IFERROR(INDEX($S$3:$S$6255,SMALL(IF(ISNUMBER(SEARCH("",$S$3:$S$6255)),ROW($S$1:$S$6253),""),ROW(S628))),"")</f>
        <v>Čermná</v>
      </c>
      <c r="U630" t="s">
        <v>5846</v>
      </c>
      <c r="V630">
        <v>532894.0</v>
      </c>
    </row>
    <row r="631" spans="13:22" ht="12.75" customHeight="1">
      <c r="M631" s="336">
        <f>IF(ISNUMBER(SEARCH(ZAKL_DATA!$B$29,N631)),MAX($M$2:M630)+1,0)</f>
        <v>629.0</v>
      </c>
      <c r="N631" s="356" t="s">
        <v>2003</v>
      </c>
      <c r="O631" s="358" t="s">
        <v>3150</v>
      </c>
      <c r="Q631" s="320"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5846</v>
      </c>
      <c r="V631">
        <v>532908.0</v>
      </c>
    </row>
    <row r="632" spans="13:22" ht="12.75" customHeight="1">
      <c r="M632" s="336">
        <f>IF(ISNUMBER(SEARCH(ZAKL_DATA!$B$29,N632)),MAX($M$2:M631)+1,0)</f>
        <v>630.0</v>
      </c>
      <c r="N632" s="356" t="s">
        <v>2005</v>
      </c>
      <c r="O632" s="358" t="s">
        <v>3151</v>
      </c>
      <c r="Q632" s="320"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7437</v>
      </c>
      <c r="V632">
        <v>532916.0</v>
      </c>
    </row>
    <row r="633" spans="13:22" ht="12.75" customHeight="1">
      <c r="M633" s="336">
        <f>IF(ISNUMBER(SEARCH(ZAKL_DATA!$B$29,N633)),MAX($M$2:M632)+1,0)</f>
        <v>631.0</v>
      </c>
      <c r="N633" s="356" t="s">
        <v>2006</v>
      </c>
      <c r="O633" s="358" t="s">
        <v>3152</v>
      </c>
      <c r="Q633" s="320"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6966</v>
      </c>
      <c r="V633">
        <v>532924.0</v>
      </c>
    </row>
    <row r="634" spans="13:22" ht="12.75" customHeight="1">
      <c r="M634" s="336">
        <f>IF(ISNUMBER(SEARCH(ZAKL_DATA!$B$29,N634)),MAX($M$2:M633)+1,0)</f>
        <v>632.0</v>
      </c>
      <c r="N634" s="356" t="s">
        <v>2007</v>
      </c>
      <c r="O634" s="358" t="s">
        <v>3153</v>
      </c>
      <c r="Q634" s="320"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8693</v>
      </c>
      <c r="V634">
        <v>532932.0</v>
      </c>
    </row>
    <row r="635" spans="13:22" ht="12.75" customHeight="1">
      <c r="M635" s="336">
        <f>IF(ISNUMBER(SEARCH(ZAKL_DATA!$B$29,N635)),MAX($M$2:M634)+1,0)</f>
        <v>633.0</v>
      </c>
      <c r="N635" s="356" t="s">
        <v>2008</v>
      </c>
      <c r="O635" s="358" t="s">
        <v>3154</v>
      </c>
      <c r="Q635" s="320" t="str">
        <f>IFERROR(VLOOKUP(ROWS($Q$3:Q635),$M$3:$N$1699,2,0),"")</f>
        <v>Velkoobchod s nápoji</v>
      </c>
      <c r="S635" t="str">
        <f>IF(ISNUMBER(SEARCH(ZAKL_DATA!$B$18,FU!$U635)),U635,"")</f>
        <v>Černá Hora</v>
      </c>
      <c r="T635" t="str">
        <f t="array" ref="T635">IFERROR(INDEX($S$3:$S$6255,SMALL(IF(ISNUMBER(SEARCH("",$S$3:$S$6255)),ROW($S$1:$S$6253),""),ROW(S633))),"")</f>
        <v>Černá Hora</v>
      </c>
      <c r="U635" t="s">
        <v>636</v>
      </c>
      <c r="V635">
        <v>532941.0</v>
      </c>
    </row>
    <row r="636" spans="13:22" ht="12.75" customHeight="1">
      <c r="M636" s="336">
        <f>IF(ISNUMBER(SEARCH(ZAKL_DATA!$B$29,N636)),MAX($M$2:M635)+1,0)</f>
        <v>634.0</v>
      </c>
      <c r="N636" s="356" t="s">
        <v>2009</v>
      </c>
      <c r="O636" s="358" t="s">
        <v>3155</v>
      </c>
      <c r="Q636" s="320"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7202</v>
      </c>
      <c r="V636">
        <v>532959.0</v>
      </c>
    </row>
    <row r="637" spans="13:22" ht="12.75" customHeight="1">
      <c r="M637" s="336">
        <f>IF(ISNUMBER(SEARCH(ZAKL_DATA!$B$29,N637)),MAX($M$2:M636)+1,0)</f>
        <v>635.0</v>
      </c>
      <c r="N637" s="356" t="s">
        <v>2010</v>
      </c>
      <c r="O637" s="358" t="s">
        <v>3156</v>
      </c>
      <c r="Q637" s="320"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5226</v>
      </c>
      <c r="V637">
        <v>532967.0</v>
      </c>
    </row>
    <row r="638" spans="13:22" ht="12.75" customHeight="1">
      <c r="M638" s="336">
        <f>IF(ISNUMBER(SEARCH(ZAKL_DATA!$B$29,N638)),MAX($M$2:M637)+1,0)</f>
        <v>636.0</v>
      </c>
      <c r="N638" s="356" t="s">
        <v>2011</v>
      </c>
      <c r="O638" s="358" t="s">
        <v>3157</v>
      </c>
      <c r="Q638" s="320"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4304</v>
      </c>
      <c r="V638">
        <v>532975.0</v>
      </c>
    </row>
    <row r="639" spans="13:22" ht="12.75" customHeight="1">
      <c r="M639" s="336">
        <f>IF(ISNUMBER(SEARCH(ZAKL_DATA!$B$29,N639)),MAX($M$2:M638)+1,0)</f>
        <v>637.0</v>
      </c>
      <c r="N639" s="356" t="s">
        <v>3158</v>
      </c>
      <c r="O639" s="358" t="s">
        <v>3159</v>
      </c>
      <c r="Q639" s="320"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4718</v>
      </c>
      <c r="V639">
        <v>532983.0</v>
      </c>
    </row>
    <row r="640" spans="13:22" ht="12.75" customHeight="1">
      <c r="M640" s="336">
        <f>IF(ISNUMBER(SEARCH(ZAKL_DATA!$B$29,N640)),MAX($M$2:M639)+1,0)</f>
        <v>638.0</v>
      </c>
      <c r="N640" s="356" t="s">
        <v>3160</v>
      </c>
      <c r="O640" s="358" t="s">
        <v>3161</v>
      </c>
      <c r="Q640" s="320"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5102</v>
      </c>
      <c r="V640">
        <v>532991.0</v>
      </c>
    </row>
    <row r="641" spans="13:22" ht="12.75" customHeight="1">
      <c r="M641" s="336">
        <f>IF(ISNUMBER(SEARCH(ZAKL_DATA!$B$29,N641)),MAX($M$2:M640)+1,0)</f>
        <v>639.0</v>
      </c>
      <c r="N641" s="356" t="s">
        <v>2013</v>
      </c>
      <c r="O641" s="358" t="s">
        <v>3162</v>
      </c>
      <c r="Q641" s="320" t="str">
        <f>IFERROR(VLOOKUP(ROWS($Q$3:Q641),$M$3:$N$1699,2,0),"")</f>
        <v>Velkoobchod s textilem</v>
      </c>
      <c r="S641" t="str">
        <f>IF(ISNUMBER(SEARCH(ZAKL_DATA!$B$18,FU!$U641)),U641,"")</f>
        <v>Černčice</v>
      </c>
      <c r="T641" t="str">
        <f t="array" ref="T641">IFERROR(INDEX($S$3:$S$6255,SMALL(IF(ISNUMBER(SEARCH("",$S$3:$S$6255)),ROW($S$1:$S$6253),""),ROW(S639))),"")</f>
        <v>Černčice</v>
      </c>
      <c r="U641" t="s">
        <v>5102</v>
      </c>
      <c r="V641">
        <v>533009.0</v>
      </c>
    </row>
    <row r="642" spans="13:22" ht="12.75" customHeight="1">
      <c r="M642" s="336">
        <f>IF(ISNUMBER(SEARCH(ZAKL_DATA!$B$29,N642)),MAX($M$2:M641)+1,0)</f>
        <v>640.0</v>
      </c>
      <c r="N642" s="356" t="s">
        <v>2014</v>
      </c>
      <c r="O642" s="358" t="s">
        <v>3163</v>
      </c>
      <c r="Q642" s="320"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4282</v>
      </c>
      <c r="V642">
        <v>533017.0</v>
      </c>
    </row>
    <row r="643" spans="13:22" ht="12.75" customHeight="1">
      <c r="M643" s="336">
        <f>IF(ISNUMBER(SEARCH(ZAKL_DATA!$B$29,N643)),MAX($M$2:M642)+1,0)</f>
        <v>641.0</v>
      </c>
      <c r="N643" s="356" t="s">
        <v>2017</v>
      </c>
      <c r="O643" s="358" t="s">
        <v>3164</v>
      </c>
      <c r="Q643" s="320"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5330</v>
      </c>
      <c r="V643">
        <v>533025.0</v>
      </c>
    </row>
    <row r="644" spans="13:22" ht="12.75" customHeight="1">
      <c r="M644" s="336">
        <f>IF(ISNUMBER(SEARCH(ZAKL_DATA!$B$29,N644)),MAX($M$2:M643)+1,0)</f>
        <v>642.0</v>
      </c>
      <c r="N644" s="356" t="s">
        <v>3165</v>
      </c>
      <c r="O644" s="358" t="s">
        <v>3166</v>
      </c>
      <c r="Q644" s="320"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8135</v>
      </c>
      <c r="V644">
        <v>533033.0</v>
      </c>
    </row>
    <row r="645" spans="13:22" ht="12.75" customHeight="1">
      <c r="M645" s="336">
        <f>IF(ISNUMBER(SEARCH(ZAKL_DATA!$B$29,N645)),MAX($M$2:M644)+1,0)</f>
        <v>643.0</v>
      </c>
      <c r="N645" s="356" t="s">
        <v>2020</v>
      </c>
      <c r="O645" s="358" t="s">
        <v>3167</v>
      </c>
      <c r="Q645" s="320" t="str">
        <f>IFERROR(VLOOKUP(ROWS($Q$3:Q645),$M$3:$N$1699,2,0),"")</f>
        <v>Velkoobchod s kosmetickými výrobky</v>
      </c>
      <c r="S645" t="str">
        <f>IF(ISNUMBER(SEARCH(ZAKL_DATA!$B$18,FU!$U645)),U645,"")</f>
        <v>Černíkov</v>
      </c>
      <c r="T645" t="str">
        <f t="array" ref="T645">IFERROR(INDEX($S$3:$S$6255,SMALL(IF(ISNUMBER(SEARCH("",$S$3:$S$6255)),ROW($S$1:$S$6253),""),ROW(S643))),"")</f>
        <v>Černíkov</v>
      </c>
      <c r="U645" t="s">
        <v>5848</v>
      </c>
      <c r="V645">
        <v>533041.0</v>
      </c>
    </row>
    <row r="646" spans="13:22" ht="12.75" customHeight="1">
      <c r="M646" s="336">
        <f>IF(ISNUMBER(SEARCH(ZAKL_DATA!$B$29,N646)),MAX($M$2:M645)+1,0)</f>
        <v>644.0</v>
      </c>
      <c r="N646" s="356" t="s">
        <v>2021</v>
      </c>
      <c r="O646" s="358" t="s">
        <v>3168</v>
      </c>
      <c r="Q646" s="320"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6728</v>
      </c>
      <c r="V646">
        <v>533050.0</v>
      </c>
    </row>
    <row r="647" spans="13:22" ht="12.75" customHeight="1">
      <c r="M647" s="336">
        <f>IF(ISNUMBER(SEARCH(ZAKL_DATA!$B$29,N647)),MAX($M$2:M646)+1,0)</f>
        <v>645.0</v>
      </c>
      <c r="N647" s="356" t="s">
        <v>2022</v>
      </c>
      <c r="O647" s="358" t="s">
        <v>3169</v>
      </c>
      <c r="Q647" s="320"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6728</v>
      </c>
      <c r="V647">
        <v>533068.0</v>
      </c>
    </row>
    <row r="648" spans="13:22" ht="12.75" customHeight="1">
      <c r="M648" s="336">
        <f>IF(ISNUMBER(SEARCH(ZAKL_DATA!$B$29,N648)),MAX($M$2:M647)+1,0)</f>
        <v>646.0</v>
      </c>
      <c r="N648" s="356" t="s">
        <v>2023</v>
      </c>
      <c r="O648" s="358" t="s">
        <v>3170</v>
      </c>
      <c r="Q648" s="320"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8939</v>
      </c>
      <c r="V648">
        <v>533076.0</v>
      </c>
    </row>
    <row r="649" spans="13:22" ht="12.75" customHeight="1">
      <c r="M649" s="336">
        <f>IF(ISNUMBER(SEARCH(ZAKL_DATA!$B$29,N649)),MAX($M$2:M648)+1,0)</f>
        <v>647.0</v>
      </c>
      <c r="N649" s="356" t="s">
        <v>2024</v>
      </c>
      <c r="O649" s="358" t="s">
        <v>3171</v>
      </c>
      <c r="Q649" s="320"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6962</v>
      </c>
      <c r="V649">
        <v>533084.0</v>
      </c>
    </row>
    <row r="650" spans="13:22" ht="12.75" customHeight="1">
      <c r="M650" s="336">
        <f>IF(ISNUMBER(SEARCH(ZAKL_DATA!$B$29,N650)),MAX($M$2:M649)+1,0)</f>
        <v>648.0</v>
      </c>
      <c r="N650" s="356" t="s">
        <v>2026</v>
      </c>
      <c r="O650" s="358" t="s">
        <v>3172</v>
      </c>
      <c r="Q650" s="320"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8587</v>
      </c>
      <c r="V650">
        <v>533092.0</v>
      </c>
    </row>
    <row r="651" spans="13:22" ht="12.75" customHeight="1">
      <c r="M651" s="336">
        <f>IF(ISNUMBER(SEARCH(ZAKL_DATA!$B$29,N651)),MAX($M$2:M650)+1,0)</f>
        <v>649.0</v>
      </c>
      <c r="N651" s="356" t="s">
        <v>2027</v>
      </c>
      <c r="O651" s="358" t="s">
        <v>3173</v>
      </c>
      <c r="Q651" s="320"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4355</v>
      </c>
      <c r="V651">
        <v>533106.0</v>
      </c>
    </row>
    <row r="652" spans="13:22" ht="12.75" customHeight="1">
      <c r="M652" s="336">
        <f>IF(ISNUMBER(SEARCH(ZAKL_DATA!$B$29,N652)),MAX($M$2:M651)+1,0)</f>
        <v>650.0</v>
      </c>
      <c r="N652" s="356" t="s">
        <v>2029</v>
      </c>
      <c r="O652" s="358" t="s">
        <v>3174</v>
      </c>
      <c r="Q652" s="320"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6567</v>
      </c>
      <c r="V652">
        <v>533114.0</v>
      </c>
    </row>
    <row r="653" spans="13:22" ht="12.75" customHeight="1">
      <c r="M653" s="336">
        <f>IF(ISNUMBER(SEARCH(ZAKL_DATA!$B$29,N653)),MAX($M$2:M652)+1,0)</f>
        <v>651.0</v>
      </c>
      <c r="N653" s="356" t="s">
        <v>2030</v>
      </c>
      <c r="O653" s="358" t="s">
        <v>3175</v>
      </c>
      <c r="Q653" s="320" t="str">
        <f>IFERROR(VLOOKUP(ROWS($Q$3:Q653),$M$3:$N$1699,2,0),"")</f>
        <v>Velkoobchod s obráběcími stroji</v>
      </c>
      <c r="S653" t="str">
        <f>IF(ISNUMBER(SEARCH(ZAKL_DATA!$B$18,FU!$U653)),U653,"")</f>
        <v>Černolice</v>
      </c>
      <c r="T653" t="str">
        <f t="array" ref="T653">IFERROR(INDEX($S$3:$S$6255,SMALL(IF(ISNUMBER(SEARCH("",$S$3:$S$6255)),ROW($S$1:$S$6253),""),ROW(S651))),"")</f>
        <v>Černolice</v>
      </c>
      <c r="U653" t="s">
        <v>4802</v>
      </c>
      <c r="V653">
        <v>533122.0</v>
      </c>
    </row>
    <row r="654" spans="13:22" ht="12.75" customHeight="1">
      <c r="M654" s="336">
        <f>IF(ISNUMBER(SEARCH(ZAKL_DATA!$B$29,N654)),MAX($M$2:M653)+1,0)</f>
        <v>652.0</v>
      </c>
      <c r="N654" s="356" t="s">
        <v>2031</v>
      </c>
      <c r="O654" s="358" t="s">
        <v>3176</v>
      </c>
      <c r="Q654" s="320"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4803</v>
      </c>
      <c r="V654">
        <v>533149.0</v>
      </c>
    </row>
    <row r="655" spans="13:22" ht="12.75" customHeight="1">
      <c r="M655" s="336">
        <f>IF(ISNUMBER(SEARCH(ZAKL_DATA!$B$29,N655)),MAX($M$2:M654)+1,0)</f>
        <v>653.0</v>
      </c>
      <c r="N655" s="356" t="s">
        <v>3177</v>
      </c>
      <c r="O655" s="358" t="s">
        <v>3178</v>
      </c>
      <c r="Q655" s="320"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6238</v>
      </c>
      <c r="V655">
        <v>533157.0</v>
      </c>
    </row>
    <row r="656" spans="13:22" ht="12.75" customHeight="1">
      <c r="M656" s="336">
        <f>IF(ISNUMBER(SEARCH(ZAKL_DATA!$B$29,N656)),MAX($M$2:M655)+1,0)</f>
        <v>654.0</v>
      </c>
      <c r="N656" s="356" t="s">
        <v>2032</v>
      </c>
      <c r="O656" s="358" t="s">
        <v>3179</v>
      </c>
      <c r="Q656" s="320" t="str">
        <f>IFERROR(VLOOKUP(ROWS($Q$3:Q656),$M$3:$N$1699,2,0),"")</f>
        <v>Velkoobchod s kancelářským nábytkem</v>
      </c>
      <c r="S656" t="str">
        <f>IF(ISNUMBER(SEARCH(ZAKL_DATA!$B$18,FU!$U656)),U656,"")</f>
        <v>Černotín</v>
      </c>
      <c r="T656" t="str">
        <f t="array" ref="T656">IFERROR(INDEX($S$3:$S$6255,SMALL(IF(ISNUMBER(SEARCH("",$S$3:$S$6255)),ROW($S$1:$S$6253),""),ROW(S654))),"")</f>
        <v>Černotín</v>
      </c>
      <c r="U656" t="s">
        <v>3813</v>
      </c>
      <c r="V656">
        <v>533165.0</v>
      </c>
    </row>
    <row r="657" spans="13:22" ht="12.75" customHeight="1">
      <c r="M657" s="336">
        <f>IF(ISNUMBER(SEARCH(ZAKL_DATA!$B$29,N657)),MAX($M$2:M656)+1,0)</f>
        <v>655.0</v>
      </c>
      <c r="N657" s="356" t="s">
        <v>2033</v>
      </c>
      <c r="O657" s="358" t="s">
        <v>3180</v>
      </c>
      <c r="Q657" s="320"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5085</v>
      </c>
      <c r="V657">
        <v>533173.0</v>
      </c>
    </row>
    <row r="658" spans="13:22" ht="12.75" customHeight="1">
      <c r="M658" s="336">
        <f>IF(ISNUMBER(SEARCH(ZAKL_DATA!$B$29,N658)),MAX($M$2:M657)+1,0)</f>
        <v>656.0</v>
      </c>
      <c r="N658" s="356" t="s">
        <v>2034</v>
      </c>
      <c r="O658" s="358" t="s">
        <v>3181</v>
      </c>
      <c r="Q658" s="320"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5268</v>
      </c>
      <c r="V658">
        <v>533181.0</v>
      </c>
    </row>
    <row r="659" spans="13:22" ht="12.75" customHeight="1">
      <c r="M659" s="336">
        <f>IF(ISNUMBER(SEARCH(ZAKL_DATA!$B$29,N659)),MAX($M$2:M658)+1,0)</f>
        <v>657.0</v>
      </c>
      <c r="N659" s="356" t="s">
        <v>2036</v>
      </c>
      <c r="O659" s="358" t="s">
        <v>3182</v>
      </c>
      <c r="Q659" s="320"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6260</v>
      </c>
      <c r="V659">
        <v>533190.0</v>
      </c>
    </row>
    <row r="660" spans="13:22" ht="12.75" customHeight="1">
      <c r="M660" s="336">
        <f>IF(ISNUMBER(SEARCH(ZAKL_DATA!$B$29,N660)),MAX($M$2:M659)+1,0)</f>
        <v>658.0</v>
      </c>
      <c r="N660" s="356" t="s">
        <v>2040</v>
      </c>
      <c r="O660" s="358" t="s">
        <v>3183</v>
      </c>
      <c r="Q660" s="320"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5383</v>
      </c>
      <c r="V660">
        <v>533203.0</v>
      </c>
    </row>
    <row r="661" spans="13:22" ht="12.75" customHeight="1">
      <c r="M661" s="336">
        <f>IF(ISNUMBER(SEARCH(ZAKL_DATA!$B$29,N661)),MAX($M$2:M660)+1,0)</f>
        <v>659.0</v>
      </c>
      <c r="N661" s="356" t="s">
        <v>2041</v>
      </c>
      <c r="O661" s="358" t="s">
        <v>3184</v>
      </c>
      <c r="Q661" s="320"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5383</v>
      </c>
      <c r="V661">
        <v>533211.0</v>
      </c>
    </row>
    <row r="662" spans="13:22" ht="12.75" customHeight="1">
      <c r="M662" s="336">
        <f>IF(ISNUMBER(SEARCH(ZAKL_DATA!$B$29,N662)),MAX($M$2:M661)+1,0)</f>
        <v>660.0</v>
      </c>
      <c r="N662" s="356" t="s">
        <v>3185</v>
      </c>
      <c r="O662" s="358" t="s">
        <v>3186</v>
      </c>
      <c r="Q662" s="320"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5383</v>
      </c>
      <c r="V662">
        <v>533220.0</v>
      </c>
    </row>
    <row r="663" spans="13:22" ht="12.75" customHeight="1">
      <c r="M663" s="336">
        <f>IF(ISNUMBER(SEARCH(ZAKL_DATA!$B$29,N663)),MAX($M$2:M662)+1,0)</f>
        <v>661.0</v>
      </c>
      <c r="N663" s="356" t="s">
        <v>2042</v>
      </c>
      <c r="O663" s="358" t="s">
        <v>3187</v>
      </c>
      <c r="Q663" s="320" t="str">
        <f>IFERROR(VLOOKUP(ROWS($Q$3:Q663),$M$3:$N$1699,2,0),"")</f>
        <v>Velkoobchod s chemickými výrobky</v>
      </c>
      <c r="S663" t="str">
        <f>IF(ISNUMBER(SEARCH(ZAKL_DATA!$B$18,FU!$U663)),U663,"")</f>
        <v>Černovice</v>
      </c>
      <c r="T663" t="str">
        <f t="array" ref="T663">IFERROR(INDEX($S$3:$S$6255,SMALL(IF(ISNUMBER(SEARCH("",$S$3:$S$6255)),ROW($S$1:$S$6253),""),ROW(S661))),"")</f>
        <v>Černovice</v>
      </c>
      <c r="U663" t="s">
        <v>5383</v>
      </c>
      <c r="V663">
        <v>533238.0</v>
      </c>
    </row>
    <row r="664" spans="13:22" ht="12.75" customHeight="1">
      <c r="M664" s="336">
        <f>IF(ISNUMBER(SEARCH(ZAKL_DATA!$B$29,N664)),MAX($M$2:M663)+1,0)</f>
        <v>662.0</v>
      </c>
      <c r="N664" s="356" t="s">
        <v>2043</v>
      </c>
      <c r="O664" s="358" t="s">
        <v>3188</v>
      </c>
      <c r="Q664" s="320" t="str">
        <f>IFERROR(VLOOKUP(ROWS($Q$3:Q664),$M$3:$N$1699,2,0),"")</f>
        <v>Velkoobchod s ostatními meziprodukty</v>
      </c>
      <c r="S664" t="str">
        <f>IF(ISNUMBER(SEARCH(ZAKL_DATA!$B$18,FU!$U664)),U664,"")</f>
        <v>Čerňovice</v>
      </c>
      <c r="T664" t="str">
        <f t="array" ref="T664">IFERROR(INDEX($S$3:$S$6255,SMALL(IF(ISNUMBER(SEARCH("",$S$3:$S$6255)),ROW($S$1:$S$6253),""),ROW(S662))),"")</f>
        <v>Čerňovice</v>
      </c>
      <c r="U664" t="s">
        <v>4001</v>
      </c>
      <c r="V664">
        <v>533246.0</v>
      </c>
    </row>
    <row r="665" spans="13:22" ht="12.75" customHeight="1">
      <c r="M665" s="336">
        <f>IF(ISNUMBER(SEARCH(ZAKL_DATA!$B$29,N665)),MAX($M$2:M664)+1,0)</f>
        <v>663.0</v>
      </c>
      <c r="N665" s="356" t="s">
        <v>2046</v>
      </c>
      <c r="O665" s="358" t="s">
        <v>3189</v>
      </c>
      <c r="Q665" s="320" t="str">
        <f>IFERROR(VLOOKUP(ROWS($Q$3:Q665),$M$3:$N$1699,2,0),"")</f>
        <v>Velkoobchod s odpadem a šrotem</v>
      </c>
      <c r="S665" t="str">
        <f>IF(ISNUMBER(SEARCH(ZAKL_DATA!$B$18,FU!$U665)),U665,"")</f>
        <v>Černožice</v>
      </c>
      <c r="T665" t="str">
        <f t="array" ref="T665">IFERROR(INDEX($S$3:$S$6255,SMALL(IF(ISNUMBER(SEARCH("",$S$3:$S$6255)),ROW($S$1:$S$6253),""),ROW(S663))),"")</f>
        <v>Černožice</v>
      </c>
      <c r="U665" t="s">
        <v>6963</v>
      </c>
      <c r="V665">
        <v>533254.0</v>
      </c>
    </row>
    <row r="666" spans="13:22" ht="12.75" customHeight="1">
      <c r="M666" s="336">
        <f>IF(ISNUMBER(SEARCH(ZAKL_DATA!$B$29,N666)),MAX($M$2:M665)+1,0)</f>
        <v>664.0</v>
      </c>
      <c r="N666" s="356" t="s">
        <v>3190</v>
      </c>
      <c r="O666" s="358" t="s">
        <v>3191</v>
      </c>
      <c r="Q666" s="320"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4183</v>
      </c>
      <c r="V666">
        <v>533262.0</v>
      </c>
    </row>
    <row r="667" spans="13:22" ht="12.75" customHeight="1">
      <c r="M667" s="336">
        <f>IF(ISNUMBER(SEARCH(ZAKL_DATA!$B$29,N667)),MAX($M$2:M666)+1,0)</f>
        <v>665.0</v>
      </c>
      <c r="N667" s="356" t="s">
        <v>2050</v>
      </c>
      <c r="O667" s="358" t="s">
        <v>3192</v>
      </c>
      <c r="Q667" s="320"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8694</v>
      </c>
      <c r="V667">
        <v>533271.0</v>
      </c>
    </row>
    <row r="668" spans="13:22" ht="12.75" customHeight="1">
      <c r="M668" s="336">
        <f>IF(ISNUMBER(SEARCH(ZAKL_DATA!$B$29,N668)),MAX($M$2:M667)+1,0)</f>
        <v>666.0</v>
      </c>
      <c r="N668" s="356" t="s">
        <v>2051</v>
      </c>
      <c r="O668" s="358" t="s">
        <v>3193</v>
      </c>
      <c r="Q668" s="320" t="str">
        <f>IFERROR(VLOOKUP(ROWS($Q$3:Q668),$M$3:$N$1699,2,0),"")</f>
        <v>Maloobchod s ovocem a zeleninou</v>
      </c>
      <c r="S668" t="str">
        <f>IF(ISNUMBER(SEARCH(ZAKL_DATA!$B$18,FU!$U668)),U668,"")</f>
        <v>Černý Důl</v>
      </c>
      <c r="T668" t="str">
        <f t="array" ref="T668">IFERROR(INDEX($S$3:$S$6255,SMALL(IF(ISNUMBER(SEARCH("",$S$3:$S$6255)),ROW($S$1:$S$6253),""),ROW(S666))),"")</f>
        <v>Černý Důl</v>
      </c>
      <c r="U668" t="s">
        <v>7625</v>
      </c>
      <c r="V668">
        <v>533289.0</v>
      </c>
    </row>
    <row r="669" spans="13:22" ht="12.75" customHeight="1">
      <c r="M669" s="336">
        <f>IF(ISNUMBER(SEARCH(ZAKL_DATA!$B$29,N669)),MAX($M$2:M668)+1,0)</f>
        <v>667.0</v>
      </c>
      <c r="N669" s="356" t="s">
        <v>2052</v>
      </c>
      <c r="O669" s="358" t="s">
        <v>3194</v>
      </c>
      <c r="Q669" s="320"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6484</v>
      </c>
      <c r="V669">
        <v>533297.0</v>
      </c>
    </row>
    <row r="670" spans="13:22" ht="12.75" customHeight="1">
      <c r="M670" s="336">
        <f>IF(ISNUMBER(SEARCH(ZAKL_DATA!$B$29,N670)),MAX($M$2:M669)+1,0)</f>
        <v>668.0</v>
      </c>
      <c r="N670" s="356" t="s">
        <v>2053</v>
      </c>
      <c r="O670" s="358" t="s">
        <v>3195</v>
      </c>
      <c r="Q670" s="320"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3681</v>
      </c>
      <c r="V670">
        <v>533301.0</v>
      </c>
    </row>
    <row r="671" spans="13:22" ht="12.75" customHeight="1">
      <c r="M671" s="336">
        <f>IF(ISNUMBER(SEARCH(ZAKL_DATA!$B$29,N671)),MAX($M$2:M670)+1,0)</f>
        <v>669.0</v>
      </c>
      <c r="N671" s="356" t="s">
        <v>2054</v>
      </c>
      <c r="O671" s="358" t="s">
        <v>3196</v>
      </c>
      <c r="Q671" s="320"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8379</v>
      </c>
      <c r="V671">
        <v>533319.0</v>
      </c>
    </row>
    <row r="672" spans="13:22" ht="12.75" customHeight="1">
      <c r="M672" s="336">
        <f>IF(ISNUMBER(SEARCH(ZAKL_DATA!$B$29,N672)),MAX($M$2:M671)+1,0)</f>
        <v>670.0</v>
      </c>
      <c r="N672" s="356" t="s">
        <v>2055</v>
      </c>
      <c r="O672" s="358" t="s">
        <v>3197</v>
      </c>
      <c r="Q672" s="320" t="str">
        <f>IFERROR(VLOOKUP(ROWS($Q$3:Q672),$M$3:$N$1699,2,0),"")</f>
        <v>Maloobchod s nápoji</v>
      </c>
      <c r="S672" t="str">
        <f>IF(ISNUMBER(SEARCH(ZAKL_DATA!$B$18,FU!$U672)),U672,"")</f>
        <v>Červená Řečice</v>
      </c>
      <c r="T672" t="str">
        <f t="array" ref="T672">IFERROR(INDEX($S$3:$S$6255,SMALL(IF(ISNUMBER(SEARCH("",$S$3:$S$6255)),ROW($S$1:$S$6253),""),ROW(S670))),"")</f>
        <v>Červená Řečice</v>
      </c>
      <c r="U672" t="s">
        <v>5384</v>
      </c>
      <c r="V672">
        <v>533327.0</v>
      </c>
    </row>
    <row r="673" spans="13:22" ht="12.75" customHeight="1">
      <c r="M673" s="336">
        <f>IF(ISNUMBER(SEARCH(ZAKL_DATA!$B$29,N673)),MAX($M$2:M672)+1,0)</f>
        <v>671.0</v>
      </c>
      <c r="N673" s="356" t="s">
        <v>2056</v>
      </c>
      <c r="O673" s="358" t="s">
        <v>3198</v>
      </c>
      <c r="Q673" s="320"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5485</v>
      </c>
      <c r="V673">
        <v>533335.0</v>
      </c>
    </row>
    <row r="674" spans="13:22" ht="12.75" customHeight="1">
      <c r="M674" s="336">
        <f>IF(ISNUMBER(SEARCH(ZAKL_DATA!$B$29,N674)),MAX($M$2:M673)+1,0)</f>
        <v>672.0</v>
      </c>
      <c r="N674" s="356" t="s">
        <v>2057</v>
      </c>
      <c r="O674" s="358" t="s">
        <v>3199</v>
      </c>
      <c r="Q674" s="320"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7691</v>
      </c>
      <c r="V674">
        <v>533343.0</v>
      </c>
    </row>
    <row r="675" spans="13:22" ht="12.75" customHeight="1">
      <c r="M675" s="336">
        <f>IF(ISNUMBER(SEARCH(ZAKL_DATA!$B$29,N675)),MAX($M$2:M674)+1,0)</f>
        <v>673.0</v>
      </c>
      <c r="N675" s="356" t="s">
        <v>2059</v>
      </c>
      <c r="O675" s="358" t="s">
        <v>3200</v>
      </c>
      <c r="Q675" s="320"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4356</v>
      </c>
      <c r="V675">
        <v>533351.0</v>
      </c>
    </row>
    <row r="676" spans="13:22" ht="12.75" customHeight="1">
      <c r="M676" s="336">
        <f>IF(ISNUMBER(SEARCH(ZAKL_DATA!$B$29,N676)),MAX($M$2:M675)+1,0)</f>
        <v>674.0</v>
      </c>
      <c r="N676" s="356" t="s">
        <v>2060</v>
      </c>
      <c r="O676" s="358" t="s">
        <v>3201</v>
      </c>
      <c r="Q676" s="320"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4283</v>
      </c>
      <c r="V676">
        <v>533360.0</v>
      </c>
    </row>
    <row r="677" spans="13:22" ht="12.75" customHeight="1">
      <c r="M677" s="336">
        <f>IF(ISNUMBER(SEARCH(ZAKL_DATA!$B$29,N677)),MAX($M$2:M676)+1,0)</f>
        <v>675.0</v>
      </c>
      <c r="N677" s="356" t="s">
        <v>2061</v>
      </c>
      <c r="O677" s="358" t="s">
        <v>3202</v>
      </c>
      <c r="Q677" s="320"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5065</v>
      </c>
      <c r="V677">
        <v>533378.0</v>
      </c>
    </row>
    <row r="678" spans="13:22" ht="12.75" customHeight="1">
      <c r="M678" s="336">
        <f>IF(ISNUMBER(SEARCH(ZAKL_DATA!$B$29,N678)),MAX($M$2:M677)+1,0)</f>
        <v>676.0</v>
      </c>
      <c r="N678" s="356" t="s">
        <v>2062</v>
      </c>
      <c r="O678" s="358" t="s">
        <v>3203</v>
      </c>
      <c r="Q678" s="320" t="str">
        <f>IFERROR(VLOOKUP(ROWS($Q$3:Q678),$M$3:$N$1699,2,0),"")</f>
        <v>Maloobchod s textilem</v>
      </c>
      <c r="S678" t="str">
        <f>IF(ISNUMBER(SEARCH(ZAKL_DATA!$B$18,FU!$U678)),U678,"")</f>
        <v>Červenka</v>
      </c>
      <c r="T678" t="str">
        <f t="array" ref="T678">IFERROR(INDEX($S$3:$S$6255,SMALL(IF(ISNUMBER(SEARCH("",$S$3:$S$6255)),ROW($S$1:$S$6253),""),ROW(S676))),"")</f>
        <v>Červenka</v>
      </c>
      <c r="U678" t="s">
        <v>5727</v>
      </c>
      <c r="V678">
        <v>533386.0</v>
      </c>
    </row>
    <row r="679" spans="13:22" ht="12.75" customHeight="1">
      <c r="M679" s="336">
        <f>IF(ISNUMBER(SEARCH(ZAKL_DATA!$B$29,N679)),MAX($M$2:M678)+1,0)</f>
        <v>677.0</v>
      </c>
      <c r="N679" s="356" t="s">
        <v>2063</v>
      </c>
      <c r="O679" s="358" t="s">
        <v>3204</v>
      </c>
      <c r="Q679" s="320"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3752</v>
      </c>
      <c r="V679">
        <v>533394.0</v>
      </c>
    </row>
    <row r="680" spans="13:22" ht="12.75" customHeight="1">
      <c r="M680" s="336">
        <f>IF(ISNUMBER(SEARCH(ZAKL_DATA!$B$29,N680)),MAX($M$2:M679)+1,0)</f>
        <v>678.0</v>
      </c>
      <c r="N680" s="356" t="s">
        <v>2064</v>
      </c>
      <c r="O680" s="358" t="s">
        <v>3205</v>
      </c>
      <c r="Q680" s="320"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7291</v>
      </c>
      <c r="V680">
        <v>533408.0</v>
      </c>
    </row>
    <row r="681" spans="13:22" ht="12.75" customHeight="1">
      <c r="M681" s="336">
        <f>IF(ISNUMBER(SEARCH(ZAKL_DATA!$B$29,N681)),MAX($M$2:M680)+1,0)</f>
        <v>679.0</v>
      </c>
      <c r="N681" s="356" t="s">
        <v>2065</v>
      </c>
      <c r="O681" s="358" t="s">
        <v>3206</v>
      </c>
      <c r="Q681" s="320"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3929</v>
      </c>
      <c r="V681">
        <v>533416.0</v>
      </c>
    </row>
    <row r="682" spans="13:22" ht="12.75" customHeight="1">
      <c r="M682" s="336">
        <f>IF(ISNUMBER(SEARCH(ZAKL_DATA!$B$29,N682)),MAX($M$2:M681)+1,0)</f>
        <v>680.0</v>
      </c>
      <c r="N682" s="356" t="s">
        <v>3207</v>
      </c>
      <c r="O682" s="358" t="s">
        <v>3208</v>
      </c>
      <c r="Q682" s="320"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3929</v>
      </c>
      <c r="V682">
        <v>533424.0</v>
      </c>
    </row>
    <row r="683" spans="13:22" ht="12.75" customHeight="1">
      <c r="M683" s="336">
        <f>IF(ISNUMBER(SEARCH(ZAKL_DATA!$B$29,N683)),MAX($M$2:M682)+1,0)</f>
        <v>681.0</v>
      </c>
      <c r="N683" s="356" t="s">
        <v>2066</v>
      </c>
      <c r="O683" s="358" t="s">
        <v>3209</v>
      </c>
      <c r="Q683" s="320" t="str">
        <f>IFERROR(VLOOKUP(ROWS($Q$3:Q683),$M$3:$N$1699,2,0),"")</f>
        <v>Maloobchod s knihami</v>
      </c>
      <c r="S683" t="str">
        <f>IF(ISNUMBER(SEARCH(ZAKL_DATA!$B$18,FU!$U683)),U683,"")</f>
        <v>Česká</v>
      </c>
      <c r="T683" t="str">
        <f t="array" ref="T683">IFERROR(INDEX($S$3:$S$6255,SMALL(IF(ISNUMBER(SEARCH("",$S$3:$S$6255)),ROW($S$1:$S$6253),""),ROW(S681))),"")</f>
        <v>Česká</v>
      </c>
      <c r="U683" t="s">
        <v>7858</v>
      </c>
      <c r="V683">
        <v>533432.0</v>
      </c>
    </row>
    <row r="684" spans="13:22" ht="12.75" customHeight="1">
      <c r="M684" s="336">
        <f>IF(ISNUMBER(SEARCH(ZAKL_DATA!$B$29,N684)),MAX($M$2:M683)+1,0)</f>
        <v>682.0</v>
      </c>
      <c r="N684" s="356" t="s">
        <v>2067</v>
      </c>
      <c r="O684" s="358" t="s">
        <v>3210</v>
      </c>
      <c r="Q684" s="320"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6845</v>
      </c>
      <c r="V684">
        <v>533441.0</v>
      </c>
    </row>
    <row r="685" spans="13:22" ht="12.75" customHeight="1">
      <c r="M685" s="336">
        <f>IF(ISNUMBER(SEARCH(ZAKL_DATA!$B$29,N685)),MAX($M$2:M684)+1,0)</f>
        <v>683.0</v>
      </c>
      <c r="N685" s="356" t="s">
        <v>2068</v>
      </c>
      <c r="O685" s="358" t="s">
        <v>3211</v>
      </c>
      <c r="Q685" s="320"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6116</v>
      </c>
      <c r="V685">
        <v>533459.0</v>
      </c>
    </row>
    <row r="686" spans="13:22" ht="12.75" customHeight="1">
      <c r="M686" s="336">
        <f>IF(ISNUMBER(SEARCH(ZAKL_DATA!$B$29,N686)),MAX($M$2:M685)+1,0)</f>
        <v>684.0</v>
      </c>
      <c r="N686" s="356" t="s">
        <v>2069</v>
      </c>
      <c r="O686" s="358" t="s">
        <v>3212</v>
      </c>
      <c r="Q686" s="320"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7292</v>
      </c>
      <c r="V686">
        <v>533467.0</v>
      </c>
    </row>
    <row r="687" spans="13:22" ht="12.75" customHeight="1">
      <c r="M687" s="336">
        <f>IF(ISNUMBER(SEARCH(ZAKL_DATA!$B$29,N687)),MAX($M$2:M686)+1,0)</f>
        <v>685.0</v>
      </c>
      <c r="N687" s="356" t="s">
        <v>2070</v>
      </c>
      <c r="O687" s="358" t="s">
        <v>3213</v>
      </c>
      <c r="Q687" s="320"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6368</v>
      </c>
      <c r="V687">
        <v>533475.0</v>
      </c>
    </row>
    <row r="688" spans="13:22" ht="12.75" customHeight="1">
      <c r="M688" s="336">
        <f>IF(ISNUMBER(SEARCH(ZAKL_DATA!$B$29,N688)),MAX($M$2:M687)+1,0)</f>
        <v>686.0</v>
      </c>
      <c r="N688" s="356" t="s">
        <v>2072</v>
      </c>
      <c r="O688" s="358" t="s">
        <v>3214</v>
      </c>
      <c r="Q688" s="320" t="str">
        <f>IFERROR(VLOOKUP(ROWS($Q$3:Q688),$M$3:$N$1699,2,0),"")</f>
        <v>Maloobchod s oděvy</v>
      </c>
      <c r="S688" t="str">
        <f>IF(ISNUMBER(SEARCH(ZAKL_DATA!$B$18,FU!$U688)),U688,"")</f>
        <v>Česká Kubice</v>
      </c>
      <c r="T688" t="str">
        <f t="array" ref="T688">IFERROR(INDEX($S$3:$S$6255,SMALL(IF(ISNUMBER(SEARCH("",$S$3:$S$6255)),ROW($S$1:$S$6253),""),ROW(S686))),"")</f>
        <v>Česká Kubice</v>
      </c>
      <c r="U688" t="s">
        <v>5849</v>
      </c>
      <c r="V688">
        <v>533483.0</v>
      </c>
    </row>
    <row r="689" spans="13:22" ht="12.75" customHeight="1">
      <c r="M689" s="336">
        <f>IF(ISNUMBER(SEARCH(ZAKL_DATA!$B$29,N689)),MAX($M$2:M688)+1,0)</f>
        <v>687.0</v>
      </c>
      <c r="N689" s="356" t="s">
        <v>2073</v>
      </c>
      <c r="O689" s="358" t="s">
        <v>3215</v>
      </c>
      <c r="Q689" s="320"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6281</v>
      </c>
      <c r="V689">
        <v>533491.0</v>
      </c>
    </row>
    <row r="690" spans="13:22" ht="12.75" customHeight="1">
      <c r="M690" s="336">
        <f>IF(ISNUMBER(SEARCH(ZAKL_DATA!$B$29,N690)),MAX($M$2:M689)+1,0)</f>
        <v>688.0</v>
      </c>
      <c r="N690" s="356" t="s">
        <v>2074</v>
      </c>
      <c r="O690" s="358" t="s">
        <v>3216</v>
      </c>
      <c r="Q690" s="320"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7293</v>
      </c>
      <c r="V690">
        <v>533505.0</v>
      </c>
    </row>
    <row r="691" spans="13:22" ht="12.75" customHeight="1">
      <c r="M691" s="336">
        <f>IF(ISNUMBER(SEARCH(ZAKL_DATA!$B$29,N691)),MAX($M$2:M690)+1,0)</f>
        <v>689.0</v>
      </c>
      <c r="N691" s="356" t="s">
        <v>2075</v>
      </c>
      <c r="O691" s="358" t="s">
        <v>3217</v>
      </c>
      <c r="Q691" s="320"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7692</v>
      </c>
      <c r="V691">
        <v>533513.0</v>
      </c>
    </row>
    <row r="692" spans="13:22" ht="12.75" customHeight="1">
      <c r="M692" s="336">
        <f>IF(ISNUMBER(SEARCH(ZAKL_DATA!$B$29,N692)),MAX($M$2:M691)+1,0)</f>
        <v>690.0</v>
      </c>
      <c r="N692" s="356" t="s">
        <v>2076</v>
      </c>
      <c r="O692" s="358" t="s">
        <v>3218</v>
      </c>
      <c r="Q692" s="320"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7294</v>
      </c>
      <c r="V692">
        <v>533521.0</v>
      </c>
    </row>
    <row r="693" spans="13:22" ht="12.75" customHeight="1">
      <c r="M693" s="336">
        <f>IF(ISNUMBER(SEARCH(ZAKL_DATA!$B$29,N693)),MAX($M$2:M692)+1,0)</f>
        <v>691.0</v>
      </c>
      <c r="N693" s="356" t="s">
        <v>3219</v>
      </c>
      <c r="O693" s="358" t="s">
        <v>3220</v>
      </c>
      <c r="Q693" s="320"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7693</v>
      </c>
      <c r="V693">
        <v>533530.0</v>
      </c>
    </row>
    <row r="694" spans="13:22" ht="12.75" customHeight="1">
      <c r="M694" s="336">
        <f>IF(ISNUMBER(SEARCH(ZAKL_DATA!$B$29,N694)),MAX($M$2:M693)+1,0)</f>
        <v>692.0</v>
      </c>
      <c r="N694" s="356" t="s">
        <v>2077</v>
      </c>
      <c r="O694" s="358" t="s">
        <v>3221</v>
      </c>
      <c r="Q694" s="320"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6917</v>
      </c>
      <c r="V694">
        <v>533548.0</v>
      </c>
    </row>
    <row r="695" spans="13:22" ht="12.75" customHeight="1">
      <c r="M695" s="336">
        <f>IF(ISNUMBER(SEARCH(ZAKL_DATA!$B$29,N695)),MAX($M$2:M694)+1,0)</f>
        <v>693.0</v>
      </c>
      <c r="N695" s="356" t="s">
        <v>2078</v>
      </c>
      <c r="O695" s="358" t="s">
        <v>3222</v>
      </c>
      <c r="Q695" s="320"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5122</v>
      </c>
      <c r="V695">
        <v>533556.0</v>
      </c>
    </row>
    <row r="696" spans="13:22" ht="12.75" customHeight="1">
      <c r="M696" s="336">
        <f>IF(ISNUMBER(SEARCH(ZAKL_DATA!$B$29,N696)),MAX($M$2:M695)+1,0)</f>
        <v>694.0</v>
      </c>
      <c r="N696" s="356" t="s">
        <v>2084</v>
      </c>
      <c r="O696" s="358" t="s">
        <v>3223</v>
      </c>
      <c r="Q696" s="320"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7694</v>
      </c>
      <c r="V696">
        <v>533564.0</v>
      </c>
    </row>
    <row r="697" spans="13:22" ht="12.75" customHeight="1">
      <c r="M697" s="336">
        <f>IF(ISNUMBER(SEARCH(ZAKL_DATA!$B$29,N697)),MAX($M$2:M696)+1,0)</f>
        <v>695.0</v>
      </c>
      <c r="N697" s="356" t="s">
        <v>3224</v>
      </c>
      <c r="O697" s="358" t="s">
        <v>3225</v>
      </c>
      <c r="Q697" s="320"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7070</v>
      </c>
      <c r="V697">
        <v>533572.0</v>
      </c>
    </row>
    <row r="698" spans="13:22" ht="12.75" customHeight="1">
      <c r="M698" s="336">
        <f>IF(ISNUMBER(SEARCH(ZAKL_DATA!$B$29,N698)),MAX($M$2:M697)+1,0)</f>
        <v>696.0</v>
      </c>
      <c r="N698" s="356" t="s">
        <v>2086</v>
      </c>
      <c r="O698" s="358" t="s">
        <v>3226</v>
      </c>
      <c r="Q698" s="320"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7695</v>
      </c>
      <c r="V698">
        <v>533581.0</v>
      </c>
    </row>
    <row r="699" spans="13:22" ht="12.75" customHeight="1">
      <c r="M699" s="336">
        <f>IF(ISNUMBER(SEARCH(ZAKL_DATA!$B$29,N699)),MAX($M$2:M698)+1,0)</f>
        <v>697.0</v>
      </c>
      <c r="N699" s="356" t="s">
        <v>2087</v>
      </c>
      <c r="O699" s="358" t="s">
        <v>3227</v>
      </c>
      <c r="Q699" s="320"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7438</v>
      </c>
      <c r="V699">
        <v>533599.0</v>
      </c>
    </row>
    <row r="700" spans="13:22" ht="12.75" customHeight="1">
      <c r="M700" s="336">
        <f>IF(ISNUMBER(SEARCH(ZAKL_DATA!$B$29,N700)),MAX($M$2:M699)+1,0)</f>
        <v>698.0</v>
      </c>
      <c r="N700" s="356" t="s">
        <v>2089</v>
      </c>
      <c r="O700" s="358" t="s">
        <v>3228</v>
      </c>
      <c r="Q700" s="320"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7696</v>
      </c>
      <c r="V700">
        <v>533602.0</v>
      </c>
    </row>
    <row r="701" spans="13:22" ht="12.75" customHeight="1">
      <c r="M701" s="336">
        <f>IF(ISNUMBER(SEARCH(ZAKL_DATA!$B$29,N701)),MAX($M$2:M700)+1,0)</f>
        <v>699.0</v>
      </c>
      <c r="N701" s="356" t="s">
        <v>2091</v>
      </c>
      <c r="O701" s="358" t="s">
        <v>3229</v>
      </c>
      <c r="Q701" s="320"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5275</v>
      </c>
      <c r="V701">
        <v>533611.0</v>
      </c>
    </row>
    <row r="702" spans="13:22" ht="12.75" customHeight="1">
      <c r="M702" s="336">
        <f>IF(ISNUMBER(SEARCH(ZAKL_DATA!$B$29,N702)),MAX($M$2:M701)+1,0)</f>
        <v>700.0</v>
      </c>
      <c r="N702" s="356" t="s">
        <v>2094</v>
      </c>
      <c r="O702" s="358" t="s">
        <v>3230</v>
      </c>
      <c r="Q702" s="320"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4284</v>
      </c>
      <c r="V702">
        <v>533629.0</v>
      </c>
    </row>
    <row r="703" spans="13:22" ht="12.75" customHeight="1">
      <c r="M703" s="336">
        <f>IF(ISNUMBER(SEARCH(ZAKL_DATA!$B$29,N703)),MAX($M$2:M702)+1,0)</f>
        <v>701.0</v>
      </c>
      <c r="N703" s="356" t="s">
        <v>2095</v>
      </c>
      <c r="O703" s="358" t="s">
        <v>3231</v>
      </c>
      <c r="Q703" s="320"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6506</v>
      </c>
      <c r="V703">
        <v>533637.0</v>
      </c>
    </row>
    <row r="704" spans="13:22" ht="12.75" customHeight="1">
      <c r="M704" s="336">
        <f>IF(ISNUMBER(SEARCH(ZAKL_DATA!$B$29,N704)),MAX($M$2:M703)+1,0)</f>
        <v>702.0</v>
      </c>
      <c r="N704" s="356" t="s">
        <v>2096</v>
      </c>
      <c r="O704" s="358" t="s">
        <v>3232</v>
      </c>
      <c r="Q704" s="320"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6765</v>
      </c>
      <c r="V704">
        <v>533645.0</v>
      </c>
    </row>
    <row r="705" spans="13:22" ht="12.75" customHeight="1">
      <c r="M705" s="336">
        <f>IF(ISNUMBER(SEARCH(ZAKL_DATA!$B$29,N705)),MAX($M$2:M704)+1,0)</f>
        <v>703.0</v>
      </c>
      <c r="N705" s="356" t="s">
        <v>2102</v>
      </c>
      <c r="O705" s="358" t="s">
        <v>3233</v>
      </c>
      <c r="Q705" s="320" t="str">
        <f>IFERROR(VLOOKUP(ROWS($Q$3:Q705),$M$3:$N$1699,2,0),"")</f>
        <v>Silniční nákladní doprava</v>
      </c>
      <c r="S705" t="str">
        <f>IF(ISNUMBER(SEARCH(ZAKL_DATA!$B$18,FU!$U705)),U705,"")</f>
        <v>Český Krumlov</v>
      </c>
      <c r="T705" t="str">
        <f t="array" ref="T705">IFERROR(INDEX($S$3:$S$6255,SMALL(IF(ISNUMBER(SEARCH("",$S$3:$S$6255)),ROW($S$1:$S$6253),""),ROW(S703))),"")</f>
        <v>Český Krumlov</v>
      </c>
      <c r="U705" t="s">
        <v>5220</v>
      </c>
      <c r="V705">
        <v>533653.0</v>
      </c>
    </row>
    <row r="706" spans="13:22" ht="12.75" customHeight="1">
      <c r="M706" s="336">
        <f>IF(ISNUMBER(SEARCH(ZAKL_DATA!$B$29,N706)),MAX($M$2:M705)+1,0)</f>
        <v>704.0</v>
      </c>
      <c r="N706" s="356" t="s">
        <v>2103</v>
      </c>
      <c r="O706" s="358" t="s">
        <v>3234</v>
      </c>
      <c r="Q706" s="320" t="str">
        <f>IFERROR(VLOOKUP(ROWS($Q$3:Q706),$M$3:$N$1699,2,0),"")</f>
        <v>Stěhovací služby</v>
      </c>
      <c r="S706" t="str">
        <f>IF(ISNUMBER(SEARCH(ZAKL_DATA!$B$18,FU!$U706)),U706,"")</f>
        <v>Český Rudolec</v>
      </c>
      <c r="T706" t="str">
        <f t="array" ref="T706">IFERROR(INDEX($S$3:$S$6255,SMALL(IF(ISNUMBER(SEARCH("",$S$3:$S$6255)),ROW($S$1:$S$6253),""),ROW(S704))),"")</f>
        <v>Český Rudolec</v>
      </c>
      <c r="U706" t="s">
        <v>5276</v>
      </c>
      <c r="V706">
        <v>533661.0</v>
      </c>
    </row>
    <row r="707" spans="13:22" ht="12.75" customHeight="1">
      <c r="M707" s="336">
        <f>IF(ISNUMBER(SEARCH(ZAKL_DATA!$B$29,N707)),MAX($M$2:M706)+1,0)</f>
        <v>705.0</v>
      </c>
      <c r="N707" s="356" t="s">
        <v>1589</v>
      </c>
      <c r="O707" s="358" t="s">
        <v>3235</v>
      </c>
      <c r="Q707" s="320" t="str">
        <f>IFERROR(VLOOKUP(ROWS($Q$3:Q707),$M$3:$N$1699,2,0),"")</f>
        <v>Těžba černého uhlí</v>
      </c>
      <c r="S707" t="str">
        <f>IF(ISNUMBER(SEARCH(ZAKL_DATA!$B$18,FU!$U707)),U707,"")</f>
        <v>Český Šternberk</v>
      </c>
      <c r="T707" t="str">
        <f t="array" ref="T707">IFERROR(INDEX($S$3:$S$6255,SMALL(IF(ISNUMBER(SEARCH("",$S$3:$S$6255)),ROW($S$1:$S$6253),""),ROW(S705))),"")</f>
        <v>Český Šternberk</v>
      </c>
      <c r="U707" t="s">
        <v>3930</v>
      </c>
      <c r="V707">
        <v>533670.0</v>
      </c>
    </row>
    <row r="708" spans="13:22" ht="12.75" customHeight="1">
      <c r="M708" s="336">
        <f>IF(ISNUMBER(SEARCH(ZAKL_DATA!$B$29,N708)),MAX($M$2:M707)+1,0)</f>
        <v>706.0</v>
      </c>
      <c r="N708" s="356" t="s">
        <v>1590</v>
      </c>
      <c r="O708" s="358" t="s">
        <v>3236</v>
      </c>
      <c r="Q708" s="320" t="str">
        <f>IFERROR(VLOOKUP(ROWS($Q$3:Q708),$M$3:$N$1699,2,0),"")</f>
        <v>Úprava černého uhlí</v>
      </c>
      <c r="S708" t="str">
        <f>IF(ISNUMBER(SEARCH(ZAKL_DATA!$B$18,FU!$U708)),U708,"")</f>
        <v>Český Těšín</v>
      </c>
      <c r="T708" t="str">
        <f t="array" ref="T708">IFERROR(INDEX($S$3:$S$6255,SMALL(IF(ISNUMBER(SEARCH("",$S$3:$S$6255)),ROW($S$1:$S$6253),""),ROW(S706))),"")</f>
        <v>Český Těšín</v>
      </c>
      <c r="U708" t="s">
        <v>8912</v>
      </c>
      <c r="V708">
        <v>533688.0</v>
      </c>
    </row>
    <row r="709" spans="13:22" ht="12.75" customHeight="1">
      <c r="M709" s="336">
        <f>IF(ISNUMBER(SEARCH(ZAKL_DATA!$B$29,N709)),MAX($M$2:M708)+1,0)</f>
        <v>707.0</v>
      </c>
      <c r="N709" s="356" t="s">
        <v>2121</v>
      </c>
      <c r="O709" s="358" t="s">
        <v>3237</v>
      </c>
      <c r="Q709" s="320" t="str">
        <f>IFERROR(VLOOKUP(ROWS($Q$3:Q709),$M$3:$N$1699,2,0),"")</f>
        <v>Letecká nákladní doprava</v>
      </c>
      <c r="S709" t="str">
        <f>IF(ISNUMBER(SEARCH(ZAKL_DATA!$B$18,FU!$U709)),U709,"")</f>
        <v>Čestice</v>
      </c>
      <c r="T709" t="str">
        <f t="array" ref="T709">IFERROR(INDEX($S$3:$S$6255,SMALL(IF(ISNUMBER(SEARCH("",$S$3:$S$6255)),ROW($S$1:$S$6253),""),ROW(S707))),"")</f>
        <v>Čestice</v>
      </c>
      <c r="U709" t="s">
        <v>5649</v>
      </c>
      <c r="V709">
        <v>533696.0</v>
      </c>
    </row>
    <row r="710" spans="13:22" ht="12.75" customHeight="1">
      <c r="M710" s="336">
        <f>IF(ISNUMBER(SEARCH(ZAKL_DATA!$B$29,N710)),MAX($M$2:M709)+1,0)</f>
        <v>708.0</v>
      </c>
      <c r="N710" s="356" t="s">
        <v>2122</v>
      </c>
      <c r="O710" s="358" t="s">
        <v>3238</v>
      </c>
      <c r="Q710" s="320" t="str">
        <f>IFERROR(VLOOKUP(ROWS($Q$3:Q710),$M$3:$N$1699,2,0),"")</f>
        <v>Kosmická doprava</v>
      </c>
      <c r="S710" t="str">
        <f>IF(ISNUMBER(SEARCH(ZAKL_DATA!$B$18,FU!$U710)),U710,"")</f>
        <v>Čestice</v>
      </c>
      <c r="T710" t="str">
        <f t="array" ref="T710">IFERROR(INDEX($S$3:$S$6255,SMALL(IF(ISNUMBER(SEARCH("",$S$3:$S$6255)),ROW($S$1:$S$6253),""),ROW(S708))),"")</f>
        <v>Čestice</v>
      </c>
      <c r="U710" t="s">
        <v>5649</v>
      </c>
      <c r="V710">
        <v>533700.0</v>
      </c>
    </row>
    <row r="711" spans="13:22" ht="12.75" customHeight="1">
      <c r="M711" s="336">
        <f>IF(ISNUMBER(SEARCH(ZAKL_DATA!$B$29,N711)),MAX($M$2:M710)+1,0)</f>
        <v>709.0</v>
      </c>
      <c r="N711" s="356" t="s">
        <v>1592</v>
      </c>
      <c r="O711" s="358" t="s">
        <v>3239</v>
      </c>
      <c r="Q711" s="320" t="str">
        <f>IFERROR(VLOOKUP(ROWS($Q$3:Q711),$M$3:$N$1699,2,0),"")</f>
        <v>Těžba hnědého uhlí, kromě lignitu</v>
      </c>
      <c r="S711" t="str">
        <f>IF(ISNUMBER(SEARCH(ZAKL_DATA!$B$18,FU!$U711)),U711,"")</f>
        <v>Čestín</v>
      </c>
      <c r="T711" t="str">
        <f t="array" ref="T711">IFERROR(INDEX($S$3:$S$6255,SMALL(IF(ISNUMBER(SEARCH("",$S$3:$S$6255)),ROW($S$1:$S$6253),""),ROW(S709))),"")</f>
        <v>Čestín</v>
      </c>
      <c r="U711" t="s">
        <v>4357</v>
      </c>
      <c r="V711">
        <v>533718.0</v>
      </c>
    </row>
    <row r="712" spans="13:22" ht="12.75" customHeight="1">
      <c r="M712" s="336">
        <f>IF(ISNUMBER(SEARCH(ZAKL_DATA!$B$29,N712)),MAX($M$2:M711)+1,0)</f>
        <v>710.0</v>
      </c>
      <c r="N712" s="356" t="s">
        <v>1593</v>
      </c>
      <c r="O712" s="358" t="s">
        <v>3240</v>
      </c>
      <c r="Q712" s="320" t="str">
        <f>IFERROR(VLOOKUP(ROWS($Q$3:Q712),$M$3:$N$1699,2,0),"")</f>
        <v>Úprava hnědého uhlí, kromě lignitu</v>
      </c>
      <c r="S712" t="str">
        <f>IF(ISNUMBER(SEARCH(ZAKL_DATA!$B$18,FU!$U712)),U712,"")</f>
        <v>Čestlice</v>
      </c>
      <c r="T712" t="str">
        <f t="array" ref="T712">IFERROR(INDEX($S$3:$S$6255,SMALL(IF(ISNUMBER(SEARCH("",$S$3:$S$6255)),ROW($S$1:$S$6253),""),ROW(S710))),"")</f>
        <v>Čestlice</v>
      </c>
      <c r="U712" t="s">
        <v>4727</v>
      </c>
      <c r="V712">
        <v>533726.0</v>
      </c>
    </row>
    <row r="713" spans="13:22" ht="12.75" customHeight="1">
      <c r="M713" s="336">
        <f>IF(ISNUMBER(SEARCH(ZAKL_DATA!$B$29,N713)),MAX($M$2:M712)+1,0)</f>
        <v>711.0</v>
      </c>
      <c r="N713" s="356" t="s">
        <v>1594</v>
      </c>
      <c r="O713" s="358" t="s">
        <v>3241</v>
      </c>
      <c r="Q713" s="320" t="str">
        <f>IFERROR(VLOOKUP(ROWS($Q$3:Q713),$M$3:$N$1699,2,0),"")</f>
        <v>Těžba lignitu</v>
      </c>
      <c r="S713" t="str">
        <f>IF(ISNUMBER(SEARCH(ZAKL_DATA!$B$18,FU!$U713)),U713,"")</f>
        <v>Češov</v>
      </c>
      <c r="T713" t="str">
        <f t="array" ref="T713">IFERROR(INDEX($S$3:$S$6255,SMALL(IF(ISNUMBER(SEARCH("",$S$3:$S$6255)),ROW($S$1:$S$6253),""),ROW(S711))),"")</f>
        <v>Češov</v>
      </c>
      <c r="U713" t="s">
        <v>7195</v>
      </c>
      <c r="V713">
        <v>533734.0</v>
      </c>
    </row>
    <row r="714" spans="13:22" ht="12.75" customHeight="1">
      <c r="M714" s="336">
        <f>IF(ISNUMBER(SEARCH(ZAKL_DATA!$B$29,N714)),MAX($M$2:M713)+1,0)</f>
        <v>712.0</v>
      </c>
      <c r="N714" s="356" t="s">
        <v>1595</v>
      </c>
      <c r="O714" s="358" t="s">
        <v>3242</v>
      </c>
      <c r="Q714" s="320" t="str">
        <f>IFERROR(VLOOKUP(ROWS($Q$3:Q714),$M$3:$N$1699,2,0),"")</f>
        <v>Úprava lignitu</v>
      </c>
      <c r="S714" t="str">
        <f>IF(ISNUMBER(SEARCH(ZAKL_DATA!$B$18,FU!$U714)),U714,"")</f>
        <v>Číčenice</v>
      </c>
      <c r="T714" t="str">
        <f t="array" ref="T714">IFERROR(INDEX($S$3:$S$6255,SMALL(IF(ISNUMBER(SEARCH("",$S$3:$S$6255)),ROW($S$1:$S$6253),""),ROW(S712))),"")</f>
        <v>Číčenice</v>
      </c>
      <c r="U714" t="s">
        <v>5650</v>
      </c>
      <c r="V714">
        <v>533742.0</v>
      </c>
    </row>
    <row r="715" spans="13:22" ht="12.75" customHeight="1">
      <c r="M715" s="336">
        <f>IF(ISNUMBER(SEARCH(ZAKL_DATA!$B$29,N715)),MAX($M$2:M714)+1,0)</f>
        <v>713.0</v>
      </c>
      <c r="N715" s="356" t="s">
        <v>2126</v>
      </c>
      <c r="O715" s="358" t="s">
        <v>3243</v>
      </c>
      <c r="Q715" s="320"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4804</v>
      </c>
      <c r="V715">
        <v>533751.0</v>
      </c>
    </row>
    <row r="716" spans="13:22" ht="12.75" customHeight="1">
      <c r="M716" s="336">
        <f>IF(ISNUMBER(SEARCH(ZAKL_DATA!$B$29,N716)),MAX($M$2:M715)+1,0)</f>
        <v>714.0</v>
      </c>
      <c r="N716" s="356" t="s">
        <v>2127</v>
      </c>
      <c r="O716" s="358" t="s">
        <v>3244</v>
      </c>
      <c r="Q716" s="320"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8380</v>
      </c>
      <c r="V716">
        <v>533769.0</v>
      </c>
    </row>
    <row r="717" spans="13:22" ht="12.75" customHeight="1">
      <c r="M717" s="336">
        <f>IF(ISNUMBER(SEARCH(ZAKL_DATA!$B$29,N717)),MAX($M$2:M716)+1,0)</f>
        <v>715.0</v>
      </c>
      <c r="N717" s="356" t="s">
        <v>2128</v>
      </c>
      <c r="O717" s="358" t="s">
        <v>3245</v>
      </c>
      <c r="Q717" s="320" t="str">
        <f>IFERROR(VLOOKUP(ROWS($Q$3:Q717),$M$3:$N$1699,2,0),"")</f>
        <v>Činnosti související s leteckou dopravou</v>
      </c>
      <c r="S717" t="str">
        <f>IF(ISNUMBER(SEARCH(ZAKL_DATA!$B$18,FU!$U717)),U717,"")</f>
        <v>Číhaň</v>
      </c>
      <c r="T717" t="str">
        <f t="array" ref="T717">IFERROR(INDEX($S$3:$S$6255,SMALL(IF(ISNUMBER(SEARCH("",$S$3:$S$6255)),ROW($S$1:$S$6253),""),ROW(S715))),"")</f>
        <v>Číhaň</v>
      </c>
      <c r="U717" t="s">
        <v>5050</v>
      </c>
      <c r="V717">
        <v>533777.0</v>
      </c>
    </row>
    <row r="718" spans="13:22" ht="12.75" customHeight="1">
      <c r="M718" s="336">
        <f>IF(ISNUMBER(SEARCH(ZAKL_DATA!$B$29,N718)),MAX($M$2:M717)+1,0)</f>
        <v>716.0</v>
      </c>
      <c r="N718" s="356" t="s">
        <v>2129</v>
      </c>
      <c r="O718" s="358" t="s">
        <v>3246</v>
      </c>
      <c r="Q718" s="320" t="str">
        <f>IFERROR(VLOOKUP(ROWS($Q$3:Q718),$M$3:$N$1699,2,0),"")</f>
        <v>Manipulace s nákladem</v>
      </c>
      <c r="S718" t="str">
        <f>IF(ISNUMBER(SEARCH(ZAKL_DATA!$B$18,FU!$U718)),U718,"")</f>
        <v>Číhošť</v>
      </c>
      <c r="T718" t="str">
        <f t="array" ref="T718">IFERROR(INDEX($S$3:$S$6255,SMALL(IF(ISNUMBER(SEARCH("",$S$3:$S$6255)),ROW($S$1:$S$6253),""),ROW(S716))),"")</f>
        <v>Číhošť</v>
      </c>
      <c r="U718" t="s">
        <v>6847</v>
      </c>
      <c r="V718">
        <v>533785.0</v>
      </c>
    </row>
    <row r="719" spans="13:22" ht="12.75" customHeight="1">
      <c r="M719" s="336">
        <f>IF(ISNUMBER(SEARCH(ZAKL_DATA!$B$29,N719)),MAX($M$2:M718)+1,0)</f>
        <v>717.0</v>
      </c>
      <c r="N719" s="356" t="s">
        <v>2130</v>
      </c>
      <c r="O719" s="358" t="s">
        <v>3247</v>
      </c>
      <c r="Q719" s="320" t="str">
        <f>IFERROR(VLOOKUP(ROWS($Q$3:Q719),$M$3:$N$1699,2,0),"")</f>
        <v>Ostatní vedlejší činnosti v dopravě</v>
      </c>
      <c r="S719" t="str">
        <f>IF(ISNUMBER(SEARCH(ZAKL_DATA!$B$18,FU!$U719)),U719,"")</f>
        <v>Čichalov</v>
      </c>
      <c r="T719" t="str">
        <f t="array" ref="T719">IFERROR(INDEX($S$3:$S$6255,SMALL(IF(ISNUMBER(SEARCH("",$S$3:$S$6255)),ROW($S$1:$S$6253),""),ROW(S717))),"")</f>
        <v>Čichalov</v>
      </c>
      <c r="U719" t="s">
        <v>3707</v>
      </c>
      <c r="V719">
        <v>533793.0</v>
      </c>
    </row>
    <row r="720" spans="13:22" ht="12.75" customHeight="1">
      <c r="M720" s="336">
        <f>IF(ISNUMBER(SEARCH(ZAKL_DATA!$B$29,N720)),MAX($M$2:M719)+1,0)</f>
        <v>718.0</v>
      </c>
      <c r="N720" s="356" t="s">
        <v>2148</v>
      </c>
      <c r="O720" s="358" t="s">
        <v>3248</v>
      </c>
      <c r="Q720" s="320" t="str">
        <f>IFERROR(VLOOKUP(ROWS($Q$3:Q720),$M$3:$N$1699,2,0),"")</f>
        <v>Poskytování cateringových služeb</v>
      </c>
      <c r="S720" t="str">
        <f>IF(ISNUMBER(SEARCH(ZAKL_DATA!$B$18,FU!$U720)),U720,"")</f>
        <v>Číchov</v>
      </c>
      <c r="T720" t="str">
        <f t="array" ref="T720">IFERROR(INDEX($S$3:$S$6255,SMALL(IF(ISNUMBER(SEARCH("",$S$3:$S$6255)),ROW($S$1:$S$6253),""),ROW(S718))),"")</f>
        <v>Číchov</v>
      </c>
      <c r="U720" t="s">
        <v>8381</v>
      </c>
      <c r="V720">
        <v>533807.0</v>
      </c>
    </row>
    <row r="721" spans="13:22" ht="12.75" customHeight="1">
      <c r="M721" s="336">
        <f>IF(ISNUMBER(SEARCH(ZAKL_DATA!$B$29,N721)),MAX($M$2:M720)+1,0)</f>
        <v>719.0</v>
      </c>
      <c r="N721" s="356" t="s">
        <v>2149</v>
      </c>
      <c r="O721" s="358" t="s">
        <v>3249</v>
      </c>
      <c r="Q721" s="320" t="str">
        <f>IFERROR(VLOOKUP(ROWS($Q$3:Q721),$M$3:$N$1699,2,0),"")</f>
        <v>Poskytování ostatních stravovacích služeb</v>
      </c>
      <c r="S721" t="str">
        <f>IF(ISNUMBER(SEARCH(ZAKL_DATA!$B$18,FU!$U721)),U721,"")</f>
        <v>Čikov</v>
      </c>
      <c r="T721" t="str">
        <f t="array" ref="T721">IFERROR(INDEX($S$3:$S$6255,SMALL(IF(ISNUMBER(SEARCH("",$S$3:$S$6255)),ROW($S$1:$S$6253),""),ROW(S719))),"")</f>
        <v>Čikov</v>
      </c>
      <c r="U721" t="s">
        <v>8382</v>
      </c>
      <c r="V721">
        <v>533815.0</v>
      </c>
    </row>
    <row r="722" spans="13:22" ht="12.75" customHeight="1">
      <c r="M722" s="336">
        <f>IF(ISNUMBER(SEARCH(ZAKL_DATA!$B$29,N722)),MAX($M$2:M721)+1,0)</f>
        <v>720.0</v>
      </c>
      <c r="N722" s="356" t="s">
        <v>2156</v>
      </c>
      <c r="O722" s="358" t="s">
        <v>3250</v>
      </c>
      <c r="Q722" s="320" t="str">
        <f>IFERROR(VLOOKUP(ROWS($Q$3:Q722),$M$3:$N$1699,2,0),"")</f>
        <v>Vydávání knih</v>
      </c>
      <c r="S722" t="str">
        <f>IF(ISNUMBER(SEARCH(ZAKL_DATA!$B$18,FU!$U722)),U722,"")</f>
        <v>Čilá</v>
      </c>
      <c r="T722" t="str">
        <f t="array" ref="T722">IFERROR(INDEX($S$3:$S$6255,SMALL(IF(ISNUMBER(SEARCH("",$S$3:$S$6255)),ROW($S$1:$S$6253),""),ROW(S720))),"")</f>
        <v>Čilá</v>
      </c>
      <c r="U722" t="s">
        <v>4953</v>
      </c>
      <c r="V722">
        <v>533823.0</v>
      </c>
    </row>
    <row r="723" spans="13:22" ht="12.75" customHeight="1">
      <c r="M723" s="336">
        <f>IF(ISNUMBER(SEARCH(ZAKL_DATA!$B$29,N723)),MAX($M$2:M722)+1,0)</f>
        <v>721.0</v>
      </c>
      <c r="N723" s="356" t="s">
        <v>2157</v>
      </c>
      <c r="O723" s="358" t="s">
        <v>3251</v>
      </c>
      <c r="Q723" s="320" t="str">
        <f>IFERROR(VLOOKUP(ROWS($Q$3:Q723),$M$3:$N$1699,2,0),"")</f>
        <v>Vydávání adresářů a jiných seznamů</v>
      </c>
      <c r="S723" t="str">
        <f>IF(ISNUMBER(SEARCH(ZAKL_DATA!$B$18,FU!$U723)),U723,"")</f>
        <v>Čilec</v>
      </c>
      <c r="T723" t="str">
        <f t="array" ref="T723">IFERROR(INDEX($S$3:$S$6255,SMALL(IF(ISNUMBER(SEARCH("",$S$3:$S$6255)),ROW($S$1:$S$6253),""),ROW(S721))),"")</f>
        <v>Čilec</v>
      </c>
      <c r="U723" t="s">
        <v>8961</v>
      </c>
      <c r="V723">
        <v>533831.0</v>
      </c>
    </row>
    <row r="724" spans="13:22" ht="12.75" customHeight="1">
      <c r="M724" s="336">
        <f>IF(ISNUMBER(SEARCH(ZAKL_DATA!$B$29,N724)),MAX($M$2:M723)+1,0)</f>
        <v>722.0</v>
      </c>
      <c r="N724" s="356" t="s">
        <v>2158</v>
      </c>
      <c r="O724" s="358" t="s">
        <v>3252</v>
      </c>
      <c r="Q724" s="320" t="str">
        <f>IFERROR(VLOOKUP(ROWS($Q$3:Q724),$M$3:$N$1699,2,0),"")</f>
        <v>Vydávání novin</v>
      </c>
      <c r="S724" t="str">
        <f>IF(ISNUMBER(SEARCH(ZAKL_DATA!$B$18,FU!$U724)),U724,"")</f>
        <v>Čím</v>
      </c>
      <c r="T724" t="str">
        <f t="array" ref="T724">IFERROR(INDEX($S$3:$S$6255,SMALL(IF(ISNUMBER(SEARCH("",$S$3:$S$6255)),ROW($S$1:$S$6253),""),ROW(S722))),"")</f>
        <v>Čím</v>
      </c>
      <c r="U724" t="s">
        <v>4880</v>
      </c>
      <c r="V724">
        <v>533840.0</v>
      </c>
    </row>
    <row r="725" spans="13:22" ht="12.75" customHeight="1">
      <c r="M725" s="336">
        <f>IF(ISNUMBER(SEARCH(ZAKL_DATA!$B$29,N725)),MAX($M$2:M724)+1,0)</f>
        <v>723.0</v>
      </c>
      <c r="N725" s="356" t="s">
        <v>2159</v>
      </c>
      <c r="O725" s="358" t="s">
        <v>3253</v>
      </c>
      <c r="Q725" s="320"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5515</v>
      </c>
      <c r="V725">
        <v>533858.0</v>
      </c>
    </row>
    <row r="726" spans="13:22" ht="12.75" customHeight="1">
      <c r="M726" s="336">
        <f>IF(ISNUMBER(SEARCH(ZAKL_DATA!$B$29,N726)),MAX($M$2:M725)+1,0)</f>
        <v>724.0</v>
      </c>
      <c r="N726" s="356" t="s">
        <v>2160</v>
      </c>
      <c r="O726" s="358" t="s">
        <v>3254</v>
      </c>
      <c r="Q726" s="320" t="str">
        <f>IFERROR(VLOOKUP(ROWS($Q$3:Q726),$M$3:$N$1699,2,0),"")</f>
        <v>Ostatní vydavatelské činnosti</v>
      </c>
      <c r="S726" t="str">
        <f>IF(ISNUMBER(SEARCH(ZAKL_DATA!$B$18,FU!$U726)),U726,"")</f>
        <v>Číměř</v>
      </c>
      <c r="T726" t="str">
        <f t="array" ref="T726">IFERROR(INDEX($S$3:$S$6255,SMALL(IF(ISNUMBER(SEARCH("",$S$3:$S$6255)),ROW($S$1:$S$6253),""),ROW(S724))),"")</f>
        <v>Číměř</v>
      </c>
      <c r="U726" t="s">
        <v>5277</v>
      </c>
      <c r="V726">
        <v>533866.0</v>
      </c>
    </row>
    <row r="727" spans="13:22" ht="12.75" customHeight="1">
      <c r="M727" s="336">
        <f>IF(ISNUMBER(SEARCH(ZAKL_DATA!$B$29,N727)),MAX($M$2:M726)+1,0)</f>
        <v>725.0</v>
      </c>
      <c r="N727" s="356" t="s">
        <v>2162</v>
      </c>
      <c r="O727" s="358" t="s">
        <v>3255</v>
      </c>
      <c r="Q727" s="320" t="str">
        <f>IFERROR(VLOOKUP(ROWS($Q$3:Q727),$M$3:$N$1699,2,0),"")</f>
        <v>Vydávání počítačových her</v>
      </c>
      <c r="S727" t="str">
        <f>IF(ISNUMBER(SEARCH(ZAKL_DATA!$B$18,FU!$U727)),U727,"")</f>
        <v>Číměř</v>
      </c>
      <c r="T727" t="str">
        <f t="array" ref="T727">IFERROR(INDEX($S$3:$S$6255,SMALL(IF(ISNUMBER(SEARCH("",$S$3:$S$6255)),ROW($S$1:$S$6253),""),ROW(S725))),"")</f>
        <v>Číměř</v>
      </c>
      <c r="U727" t="s">
        <v>5277</v>
      </c>
      <c r="V727">
        <v>533874.0</v>
      </c>
    </row>
    <row r="728" spans="13:22" ht="12.75" customHeight="1">
      <c r="M728" s="336">
        <f>IF(ISNUMBER(SEARCH(ZAKL_DATA!$B$29,N728)),MAX($M$2:M727)+1,0)</f>
        <v>726.0</v>
      </c>
      <c r="N728" s="356" t="s">
        <v>2163</v>
      </c>
      <c r="O728" s="358" t="s">
        <v>3256</v>
      </c>
      <c r="Q728" s="320" t="str">
        <f>IFERROR(VLOOKUP(ROWS($Q$3:Q728),$M$3:$N$1699,2,0),"")</f>
        <v>Ostatní vydávání softwaru</v>
      </c>
      <c r="S728" t="str">
        <f>IF(ISNUMBER(SEARCH(ZAKL_DATA!$B$18,FU!$U728)),U728,"")</f>
        <v>Čímice</v>
      </c>
      <c r="T728" t="str">
        <f t="array" ref="T728">IFERROR(INDEX($S$3:$S$6255,SMALL(IF(ISNUMBER(SEARCH("",$S$3:$S$6255)),ROW($S$1:$S$6253),""),ROW(S726))),"")</f>
        <v>Čímice</v>
      </c>
      <c r="U728" t="s">
        <v>7578</v>
      </c>
      <c r="V728">
        <v>533882.0</v>
      </c>
    </row>
    <row r="729" spans="13:22" ht="12.75" customHeight="1">
      <c r="M729" s="336">
        <f>IF(ISNUMBER(SEARCH(ZAKL_DATA!$B$29,N729)),MAX($M$2:M728)+1,0)</f>
        <v>727.0</v>
      </c>
      <c r="N729" s="356" t="s">
        <v>2165</v>
      </c>
      <c r="O729" s="358" t="s">
        <v>3257</v>
      </c>
      <c r="Q729" s="320"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4636</v>
      </c>
      <c r="V729">
        <v>533891.0</v>
      </c>
    </row>
    <row r="730" spans="13:22" ht="12.75" customHeight="1">
      <c r="M730" s="336">
        <f>IF(ISNUMBER(SEARCH(ZAKL_DATA!$B$29,N730)),MAX($M$2:M729)+1,0)</f>
        <v>728.0</v>
      </c>
      <c r="N730" s="356" t="s">
        <v>2166</v>
      </c>
      <c r="O730" s="358" t="s">
        <v>3258</v>
      </c>
      <c r="Q730" s="320"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4805</v>
      </c>
      <c r="V730">
        <v>533904.0</v>
      </c>
    </row>
    <row r="731" spans="13:22" ht="12.75" customHeight="1">
      <c r="M731" s="336">
        <f>IF(ISNUMBER(SEARCH(ZAKL_DATA!$B$29,N731)),MAX($M$2:M730)+1,0)</f>
        <v>729.0</v>
      </c>
      <c r="N731" s="356" t="s">
        <v>2167</v>
      </c>
      <c r="O731" s="358" t="s">
        <v>3259</v>
      </c>
      <c r="Q731" s="320"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4506</v>
      </c>
      <c r="V731">
        <v>533912.0</v>
      </c>
    </row>
    <row r="732" spans="13:22" ht="12.75" customHeight="1">
      <c r="M732" s="336">
        <f>IF(ISNUMBER(SEARCH(ZAKL_DATA!$B$29,N732)),MAX($M$2:M731)+1,0)</f>
        <v>730.0</v>
      </c>
      <c r="N732" s="356" t="s">
        <v>2168</v>
      </c>
      <c r="O732" s="358" t="s">
        <v>3260</v>
      </c>
      <c r="Q732" s="320" t="str">
        <f>IFERROR(VLOOKUP(ROWS($Q$3:Q732),$M$3:$N$1699,2,0),"")</f>
        <v>Promítání filmů</v>
      </c>
      <c r="S732" t="str">
        <f>IF(ISNUMBER(SEARCH(ZAKL_DATA!$B$18,FU!$U732)),U732,"")</f>
        <v>Čistá</v>
      </c>
      <c r="T732" t="str">
        <f t="array" ref="T732">IFERROR(INDEX($S$3:$S$6255,SMALL(IF(ISNUMBER(SEARCH("",$S$3:$S$6255)),ROW($S$1:$S$6253),""),ROW(S730))),"")</f>
        <v>Čistá</v>
      </c>
      <c r="U732" t="s">
        <v>4506</v>
      </c>
      <c r="V732">
        <v>533921.0</v>
      </c>
    </row>
    <row r="733" spans="13:22" ht="12.75" customHeight="1">
      <c r="M733" s="336">
        <f>IF(ISNUMBER(SEARCH(ZAKL_DATA!$B$29,N733)),MAX($M$2:M732)+1,0)</f>
        <v>731.0</v>
      </c>
      <c r="N733" s="356" t="s">
        <v>2189</v>
      </c>
      <c r="O733" s="358" t="s">
        <v>3261</v>
      </c>
      <c r="Q733" s="320" t="str">
        <f>IFERROR(VLOOKUP(ROWS($Q$3:Q733),$M$3:$N$1699,2,0),"")</f>
        <v>Programování</v>
      </c>
      <c r="S733" t="str">
        <f>IF(ISNUMBER(SEARCH(ZAKL_DATA!$B$18,FU!$U733)),U733,"")</f>
        <v>Čistá</v>
      </c>
      <c r="T733" t="str">
        <f t="array" ref="T733">IFERROR(INDEX($S$3:$S$6255,SMALL(IF(ISNUMBER(SEARCH("",$S$3:$S$6255)),ROW($S$1:$S$6253),""),ROW(S731))),"")</f>
        <v>Čistá</v>
      </c>
      <c r="U733" t="s">
        <v>4506</v>
      </c>
      <c r="V733">
        <v>533939.0</v>
      </c>
    </row>
    <row r="734" spans="13:22" ht="12.75" customHeight="1">
      <c r="M734" s="336">
        <f>IF(ISNUMBER(SEARCH(ZAKL_DATA!$B$29,N734)),MAX($M$2:M733)+1,0)</f>
        <v>732.0</v>
      </c>
      <c r="N734" s="356" t="s">
        <v>2190</v>
      </c>
      <c r="O734" s="358" t="s">
        <v>3262</v>
      </c>
      <c r="Q734" s="320"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7489</v>
      </c>
      <c r="V734">
        <v>533947.0</v>
      </c>
    </row>
    <row r="735" spans="13:22" ht="12.75" customHeight="1">
      <c r="M735" s="336">
        <f>IF(ISNUMBER(SEARCH(ZAKL_DATA!$B$29,N735)),MAX($M$2:M734)+1,0)</f>
        <v>733.0</v>
      </c>
      <c r="N735" s="356" t="s">
        <v>2191</v>
      </c>
      <c r="O735" s="358" t="s">
        <v>3263</v>
      </c>
      <c r="Q735" s="320" t="str">
        <f>IFERROR(VLOOKUP(ROWS($Q$3:Q735),$M$3:$N$1699,2,0),"")</f>
        <v>Správa počítačového vybavení</v>
      </c>
      <c r="S735" t="str">
        <f>IF(ISNUMBER(SEARCH(ZAKL_DATA!$B$18,FU!$U735)),U735,"")</f>
        <v>Čistěves</v>
      </c>
      <c r="T735" t="str">
        <f t="array" ref="T735">IFERROR(INDEX($S$3:$S$6255,SMALL(IF(ISNUMBER(SEARCH("",$S$3:$S$6255)),ROW($S$1:$S$6253),""),ROW(S733))),"")</f>
        <v>Čistěves</v>
      </c>
      <c r="U735" t="s">
        <v>6964</v>
      </c>
      <c r="V735">
        <v>533955.0</v>
      </c>
    </row>
    <row r="736" spans="13:22" ht="12.75" customHeight="1">
      <c r="M736" s="336">
        <f>IF(ISNUMBER(SEARCH(ZAKL_DATA!$B$29,N736)),MAX($M$2:M735)+1,0)</f>
        <v>734.0</v>
      </c>
      <c r="N736" s="356" t="s">
        <v>2192</v>
      </c>
      <c r="O736" s="358" t="s">
        <v>3264</v>
      </c>
      <c r="Q736" s="320"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6062</v>
      </c>
      <c r="V736">
        <v>533963.0</v>
      </c>
    </row>
    <row r="737" spans="13:22" ht="12.75" customHeight="1">
      <c r="M737" s="336">
        <f>IF(ISNUMBER(SEARCH(ZAKL_DATA!$B$29,N737)),MAX($M$2:M736)+1,0)</f>
        <v>735.0</v>
      </c>
      <c r="N737" s="356" t="s">
        <v>2194</v>
      </c>
      <c r="O737" s="358" t="s">
        <v>3265</v>
      </c>
      <c r="Q737" s="320"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6063</v>
      </c>
      <c r="V737">
        <v>533971.0</v>
      </c>
    </row>
    <row r="738" spans="13:22" ht="12.75" customHeight="1">
      <c r="M738" s="336">
        <f>IF(ISNUMBER(SEARCH(ZAKL_DATA!$B$29,N738)),MAX($M$2:M737)+1,0)</f>
        <v>736.0</v>
      </c>
      <c r="N738" s="356" t="s">
        <v>2195</v>
      </c>
      <c r="O738" s="358" t="s">
        <v>3266</v>
      </c>
      <c r="Q738" s="320"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6063</v>
      </c>
      <c r="V738">
        <v>533980.0</v>
      </c>
    </row>
    <row r="739" spans="13:22" ht="12.75" customHeight="1">
      <c r="M739" s="336">
        <f>IF(ISNUMBER(SEARCH(ZAKL_DATA!$B$29,N739)),MAX($M$2:M738)+1,0)</f>
        <v>737.0</v>
      </c>
      <c r="N739" s="356" t="s">
        <v>2197</v>
      </c>
      <c r="O739" s="358" t="s">
        <v>3267</v>
      </c>
      <c r="Q739" s="320"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6569</v>
      </c>
      <c r="V739">
        <v>533998.0</v>
      </c>
    </row>
    <row r="740" spans="13:22" ht="12.75" customHeight="1">
      <c r="M740" s="336">
        <f>IF(ISNUMBER(SEARCH(ZAKL_DATA!$B$29,N740)),MAX($M$2:M739)+1,0)</f>
        <v>738.0</v>
      </c>
      <c r="N740" s="356" t="s">
        <v>2198</v>
      </c>
      <c r="O740" s="358" t="s">
        <v>3268</v>
      </c>
      <c r="Q740" s="320"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5673</v>
      </c>
      <c r="V740">
        <v>534005.0</v>
      </c>
    </row>
    <row r="741" spans="13:22" ht="12.75" customHeight="1">
      <c r="M741" s="336">
        <f>IF(ISNUMBER(SEARCH(ZAKL_DATA!$B$29,N741)),MAX($M$2:M740)+1,0)</f>
        <v>739.0</v>
      </c>
      <c r="N741" s="356" t="s">
        <v>2201</v>
      </c>
      <c r="O741" s="358" t="s">
        <v>3269</v>
      </c>
      <c r="Q741" s="320" t="str">
        <f>IFERROR(VLOOKUP(ROWS($Q$3:Q741),$M$3:$N$1699,2,0),"")</f>
        <v>Centrální bankovnictví</v>
      </c>
      <c r="S741" t="str">
        <f>IF(ISNUMBER(SEARCH(ZAKL_DATA!$B$18,FU!$U741)),U741,"")</f>
        <v>Čížov</v>
      </c>
      <c r="T741" t="str">
        <f t="array" ref="T741">IFERROR(INDEX($S$3:$S$6255,SMALL(IF(ISNUMBER(SEARCH("",$S$3:$S$6255)),ROW($S$1:$S$6253),""),ROW(S739))),"")</f>
        <v>Čížov</v>
      </c>
      <c r="U741" t="s">
        <v>8145</v>
      </c>
      <c r="V741">
        <v>534013.0</v>
      </c>
    </row>
    <row r="742" spans="13:22" ht="12.75" customHeight="1">
      <c r="M742" s="336">
        <f>IF(ISNUMBER(SEARCH(ZAKL_DATA!$B$29,N742)),MAX($M$2:M741)+1,0)</f>
        <v>740.0</v>
      </c>
      <c r="N742" s="356" t="s">
        <v>2202</v>
      </c>
      <c r="O742" s="358" t="s">
        <v>3270</v>
      </c>
      <c r="Q742" s="320" t="str">
        <f>IFERROR(VLOOKUP(ROWS($Q$3:Q742),$M$3:$N$1699,2,0),"")</f>
        <v>Ostatní peněžní zprostředkování</v>
      </c>
      <c r="S742" t="str">
        <f>IF(ISNUMBER(SEARCH(ZAKL_DATA!$B$18,FU!$U742)),U742,"")</f>
        <v>Čížová</v>
      </c>
      <c r="T742" t="str">
        <f t="array" ref="T742">IFERROR(INDEX($S$3:$S$6255,SMALL(IF(ISNUMBER(SEARCH("",$S$3:$S$6255)),ROW($S$1:$S$6253),""),ROW(S740))),"")</f>
        <v>Čížová</v>
      </c>
      <c r="U742" t="s">
        <v>5516</v>
      </c>
      <c r="V742">
        <v>534021.0</v>
      </c>
    </row>
    <row r="743" spans="13:22" ht="12.75" customHeight="1">
      <c r="M743" s="336">
        <f>IF(ISNUMBER(SEARCH(ZAKL_DATA!$B$29,N743)),MAX($M$2:M742)+1,0)</f>
        <v>741.0</v>
      </c>
      <c r="N743" s="356" t="s">
        <v>2206</v>
      </c>
      <c r="O743" s="358" t="s">
        <v>3271</v>
      </c>
      <c r="Q743" s="320" t="str">
        <f>IFERROR(VLOOKUP(ROWS($Q$3:Q743),$M$3:$N$1699,2,0),"")</f>
        <v>Finanční leasing</v>
      </c>
      <c r="S743" t="str">
        <f>IF(ISNUMBER(SEARCH(ZAKL_DATA!$B$18,FU!$U743)),U743,"")</f>
        <v>Čkyně</v>
      </c>
      <c r="T743" t="str">
        <f t="array" ref="T743">IFERROR(INDEX($S$3:$S$6255,SMALL(IF(ISNUMBER(SEARCH("",$S$3:$S$6255)),ROW($S$1:$S$6253),""),ROW(S741))),"")</f>
        <v>Čkyně</v>
      </c>
      <c r="U743" t="s">
        <v>5584</v>
      </c>
      <c r="V743">
        <v>534030.0</v>
      </c>
    </row>
    <row r="744" spans="13:22" ht="12.75" customHeight="1">
      <c r="M744" s="336">
        <f>IF(ISNUMBER(SEARCH(ZAKL_DATA!$B$29,N744)),MAX($M$2:M743)+1,0)</f>
        <v>742.0</v>
      </c>
      <c r="N744" s="356" t="s">
        <v>2207</v>
      </c>
      <c r="O744" s="358" t="s">
        <v>3272</v>
      </c>
      <c r="Q744" s="320" t="str">
        <f>IFERROR(VLOOKUP(ROWS($Q$3:Q744),$M$3:$N$1699,2,0),"")</f>
        <v>Ostatní poskytování úvěrů</v>
      </c>
      <c r="S744" t="str">
        <f>IF(ISNUMBER(SEARCH(ZAKL_DATA!$B$18,FU!$U744)),U744,"")</f>
        <v>Člunek</v>
      </c>
      <c r="T744" t="str">
        <f t="array" ref="T744">IFERROR(INDEX($S$3:$S$6255,SMALL(IF(ISNUMBER(SEARCH("",$S$3:$S$6255)),ROW($S$1:$S$6253),""),ROW(S742))),"")</f>
        <v>Člunek</v>
      </c>
      <c r="U744" t="s">
        <v>6308</v>
      </c>
      <c r="V744">
        <v>534048.0</v>
      </c>
    </row>
    <row r="745" spans="13:22" ht="12.75" customHeight="1">
      <c r="M745" s="336">
        <f>IF(ISNUMBER(SEARCH(ZAKL_DATA!$B$29,N745)),MAX($M$2:M744)+1,0)</f>
        <v>743.0</v>
      </c>
      <c r="N745" s="356" t="s">
        <v>2212</v>
      </c>
      <c r="O745" s="358" t="s">
        <v>3273</v>
      </c>
      <c r="Q745" s="320"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7583</v>
      </c>
      <c r="V745">
        <v>534056.0</v>
      </c>
    </row>
    <row r="746" spans="13:22" ht="12.75" customHeight="1">
      <c r="M746" s="336">
        <f>IF(ISNUMBER(SEARCH(ZAKL_DATA!$B$29,N746)),MAX($M$2:M745)+1,0)</f>
        <v>744.0</v>
      </c>
      <c r="N746" s="356" t="s">
        <v>3274</v>
      </c>
      <c r="O746" s="358" t="s">
        <v>3275</v>
      </c>
      <c r="Q746" s="320" t="str">
        <f>IFERROR(VLOOKUP(ROWS($Q$3:Q746),$M$3:$N$1699,2,0),"")</f>
        <v>životní pojištění</v>
      </c>
      <c r="S746" t="str">
        <f>IF(ISNUMBER(SEARCH(ZAKL_DATA!$B$18,FU!$U746)),U746,"")</f>
        <v>Čtveřín</v>
      </c>
      <c r="T746" t="str">
        <f t="array" ref="T746">IFERROR(INDEX($S$3:$S$6255,SMALL(IF(ISNUMBER(SEARCH("",$S$3:$S$6255)),ROW($S$1:$S$6253),""),ROW(S744))),"")</f>
        <v>Čtveřín</v>
      </c>
      <c r="U746" t="s">
        <v>5146</v>
      </c>
      <c r="V746">
        <v>534064.0</v>
      </c>
    </row>
    <row r="747" spans="13:22" ht="12.75" customHeight="1">
      <c r="M747" s="336">
        <f>IF(ISNUMBER(SEARCH(ZAKL_DATA!$B$29,N747)),MAX($M$2:M746)+1,0)</f>
        <v>745.0</v>
      </c>
      <c r="N747" s="356" t="s">
        <v>2217</v>
      </c>
      <c r="O747" s="358" t="s">
        <v>3276</v>
      </c>
      <c r="Q747" s="320" t="str">
        <f>IFERROR(VLOOKUP(ROWS($Q$3:Q747),$M$3:$N$1699,2,0),"")</f>
        <v>Neživotní pojištění</v>
      </c>
      <c r="S747" t="str">
        <f>IF(ISNUMBER(SEARCH(ZAKL_DATA!$B$18,FU!$U747)),U747,"")</f>
        <v>Čtyřkoly</v>
      </c>
      <c r="T747" t="str">
        <f t="array" ref="T747">IFERROR(INDEX($S$3:$S$6255,SMALL(IF(ISNUMBER(SEARCH("",$S$3:$S$6255)),ROW($S$1:$S$6253),""),ROW(S745))),"")</f>
        <v>Čtyřkoly</v>
      </c>
      <c r="U747" t="s">
        <v>3932</v>
      </c>
      <c r="V747">
        <v>534072.0</v>
      </c>
    </row>
    <row r="748" spans="13:22" ht="12.75" customHeight="1">
      <c r="M748" s="336">
        <f>IF(ISNUMBER(SEARCH(ZAKL_DATA!$B$29,N748)),MAX($M$2:M747)+1,0)</f>
        <v>746.0</v>
      </c>
      <c r="N748" s="356" t="s">
        <v>2221</v>
      </c>
      <c r="O748" s="358" t="s">
        <v>3277</v>
      </c>
      <c r="Q748" s="320" t="str">
        <f>IFERROR(VLOOKUP(ROWS($Q$3:Q748),$M$3:$N$1699,2,0),"")</f>
        <v>Řízení a správa finančních trhů</v>
      </c>
      <c r="S748" t="str">
        <f>IF(ISNUMBER(SEARCH(ZAKL_DATA!$B$18,FU!$U748)),U748,"")</f>
        <v>Čučice</v>
      </c>
      <c r="T748" t="str">
        <f t="array" ref="T748">IFERROR(INDEX($S$3:$S$6255,SMALL(IF(ISNUMBER(SEARCH("",$S$3:$S$6255)),ROW($S$1:$S$6253),""),ROW(S746))),"")</f>
        <v>Čučice</v>
      </c>
      <c r="U748" t="s">
        <v>7859</v>
      </c>
      <c r="V748">
        <v>534081.0</v>
      </c>
    </row>
    <row r="749" spans="13:22" ht="12.75" customHeight="1">
      <c r="M749" s="336">
        <f>IF(ISNUMBER(SEARCH(ZAKL_DATA!$B$29,N749)),MAX($M$2:M748)+1,0)</f>
        <v>747.0</v>
      </c>
      <c r="N749" s="356" t="s">
        <v>2222</v>
      </c>
      <c r="O749" s="358" t="s">
        <v>3278</v>
      </c>
      <c r="Q749" s="320"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5278</v>
      </c>
      <c r="V749">
        <v>534099.0</v>
      </c>
    </row>
    <row r="750" spans="13:22" ht="12.75" customHeight="1">
      <c r="M750" s="336">
        <f>IF(ISNUMBER(SEARCH(ZAKL_DATA!$B$29,N750)),MAX($M$2:M749)+1,0)</f>
        <v>748.0</v>
      </c>
      <c r="N750" s="356" t="s">
        <v>2223</v>
      </c>
      <c r="O750" s="358" t="s">
        <v>3279</v>
      </c>
      <c r="Q750" s="320"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8695</v>
      </c>
      <c r="V750">
        <v>534102.0</v>
      </c>
    </row>
    <row r="751" spans="13:22" ht="12.75" customHeight="1">
      <c r="M751" s="336">
        <f>IF(ISNUMBER(SEARCH(ZAKL_DATA!$B$29,N751)),MAX($M$2:M750)+1,0)</f>
        <v>749.0</v>
      </c>
      <c r="N751" s="356" t="s">
        <v>2225</v>
      </c>
      <c r="O751" s="358" t="s">
        <v>3280</v>
      </c>
      <c r="Q751" s="320"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4881</v>
      </c>
      <c r="V751">
        <v>534111.0</v>
      </c>
    </row>
    <row r="752" spans="13:22" ht="12.75" customHeight="1">
      <c r="M752" s="336">
        <f>IF(ISNUMBER(SEARCH(ZAKL_DATA!$B$29,N752)),MAX($M$2:M751)+1,0)</f>
        <v>750.0</v>
      </c>
      <c r="N752" s="356" t="s">
        <v>2226</v>
      </c>
      <c r="O752" s="358" t="s">
        <v>3281</v>
      </c>
      <c r="Q752" s="320"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4011</v>
      </c>
      <c r="V752">
        <v>534129.0</v>
      </c>
    </row>
    <row r="753" spans="13:22" ht="12.75" customHeight="1">
      <c r="M753" s="336">
        <f>IF(ISNUMBER(SEARCH(ZAKL_DATA!$B$29,N753)),MAX($M$2:M752)+1,0)</f>
        <v>751.0</v>
      </c>
      <c r="N753" s="356" t="s">
        <v>3282</v>
      </c>
      <c r="O753" s="358" t="s">
        <v>3283</v>
      </c>
      <c r="Q753" s="320"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4011</v>
      </c>
      <c r="V753">
        <v>534137.0</v>
      </c>
    </row>
    <row r="754" spans="13:22" ht="12.75" customHeight="1">
      <c r="M754" s="336">
        <f>IF(ISNUMBER(SEARCH(ZAKL_DATA!$B$29,N754)),MAX($M$2:M753)+1,0)</f>
        <v>752.0</v>
      </c>
      <c r="N754" s="356" t="s">
        <v>2236</v>
      </c>
      <c r="O754" s="358" t="s">
        <v>3284</v>
      </c>
      <c r="Q754" s="320"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4710</v>
      </c>
      <c r="V754">
        <v>534145.0</v>
      </c>
    </row>
    <row r="755" spans="13:22" ht="12.75" customHeight="1">
      <c r="M755" s="336">
        <f>IF(ISNUMBER(SEARCH(ZAKL_DATA!$B$29,N755)),MAX($M$2:M754)+1,0)</f>
        <v>753.0</v>
      </c>
      <c r="N755" s="356" t="s">
        <v>3285</v>
      </c>
      <c r="O755" s="358" t="s">
        <v>3286</v>
      </c>
      <c r="Q755" s="320" t="str">
        <f>IFERROR(VLOOKUP(ROWS($Q$3:Q755),$M$3:$N$1699,2,0),"")</f>
        <v>Správa nemovitostí na základě smlouvy</v>
      </c>
      <c r="S755" t="str">
        <f>IF(ISNUMBER(SEARCH(ZAKL_DATA!$B$18,FU!$U755)),U755,"")</f>
        <v>Dalovice</v>
      </c>
      <c r="T755" t="str">
        <f t="array" ref="T755">IFERROR(INDEX($S$3:$S$6255,SMALL(IF(ISNUMBER(SEARCH("",$S$3:$S$6255)),ROW($S$1:$S$6253),""),ROW(S753))),"")</f>
        <v>Dalovice</v>
      </c>
      <c r="U755" t="s">
        <v>4710</v>
      </c>
      <c r="V755">
        <v>534153.0</v>
      </c>
    </row>
    <row r="756" spans="13:22" ht="12.75" customHeight="1">
      <c r="M756" s="336">
        <f>IF(ISNUMBER(SEARCH(ZAKL_DATA!$B$29,N756)),MAX($M$2:M755)+1,0)</f>
        <v>754.0</v>
      </c>
      <c r="N756" s="356" t="s">
        <v>2243</v>
      </c>
      <c r="O756" s="358" t="s">
        <v>3287</v>
      </c>
      <c r="Q756" s="320"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8067</v>
      </c>
      <c r="V756">
        <v>534161.0</v>
      </c>
    </row>
    <row r="757" spans="13:22" ht="12.75" customHeight="1">
      <c r="M757" s="336">
        <f>IF(ISNUMBER(SEARCH(ZAKL_DATA!$B$29,N757)),MAX($M$2:M756)+1,0)</f>
        <v>755.0</v>
      </c>
      <c r="N757" s="356" t="s">
        <v>2244</v>
      </c>
      <c r="O757" s="358" t="s">
        <v>3288</v>
      </c>
      <c r="Q757" s="320"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8588</v>
      </c>
      <c r="V757">
        <v>534170.0</v>
      </c>
    </row>
    <row r="758" spans="13:22" ht="12.75" customHeight="1">
      <c r="M758" s="336">
        <f>IF(ISNUMBER(SEARCH(ZAKL_DATA!$B$29,N758)),MAX($M$2:M757)+1,0)</f>
        <v>756.0</v>
      </c>
      <c r="N758" s="356" t="s">
        <v>1601</v>
      </c>
      <c r="O758" s="358" t="s">
        <v>3289</v>
      </c>
      <c r="Q758" s="320" t="str">
        <f>IFERROR(VLOOKUP(ROWS($Q$3:Q758),$M$3:$N$1699,2,0),"")</f>
        <v>Těžba železných rud</v>
      </c>
      <c r="S758" t="str">
        <f>IF(ISNUMBER(SEARCH(ZAKL_DATA!$B$18,FU!$U758)),U758,"")</f>
        <v>Damníkov</v>
      </c>
      <c r="T758" t="str">
        <f t="array" ref="T758">IFERROR(INDEX($S$3:$S$6255,SMALL(IF(ISNUMBER(SEARCH("",$S$3:$S$6255)),ROW($S$1:$S$6253),""),ROW(S756))),"")</f>
        <v>Damníkov</v>
      </c>
      <c r="U758" t="s">
        <v>7697</v>
      </c>
      <c r="V758">
        <v>534188.0</v>
      </c>
    </row>
    <row r="759" spans="13:22" ht="12.75" customHeight="1">
      <c r="M759" s="336">
        <f>IF(ISNUMBER(SEARCH(ZAKL_DATA!$B$29,N759)),MAX($M$2:M758)+1,0)</f>
        <v>757.0</v>
      </c>
      <c r="N759" s="356" t="s">
        <v>1602</v>
      </c>
      <c r="O759" s="358" t="s">
        <v>3290</v>
      </c>
      <c r="Q759" s="320" t="str">
        <f>IFERROR(VLOOKUP(ROWS($Q$3:Q759),$M$3:$N$1699,2,0),"")</f>
        <v>Úprava železných rud</v>
      </c>
      <c r="S759" t="str">
        <f>IF(ISNUMBER(SEARCH(ZAKL_DATA!$B$18,FU!$U759)),U759,"")</f>
        <v>Daňkovice</v>
      </c>
      <c r="T759" t="str">
        <f t="array" ref="T759">IFERROR(INDEX($S$3:$S$6255,SMALL(IF(ISNUMBER(SEARCH("",$S$3:$S$6255)),ROW($S$1:$S$6253),""),ROW(S757))),"")</f>
        <v>Daňkovice</v>
      </c>
      <c r="U759" t="s">
        <v>8696</v>
      </c>
      <c r="V759">
        <v>534196.0</v>
      </c>
    </row>
    <row r="760" spans="13:22" ht="12.75" customHeight="1">
      <c r="M760" s="336">
        <f>IF(ISNUMBER(SEARCH(ZAKL_DATA!$B$29,N760)),MAX($M$2:M759)+1,0)</f>
        <v>758.0</v>
      </c>
      <c r="N760" s="356" t="s">
        <v>2247</v>
      </c>
      <c r="O760" s="358" t="s">
        <v>3291</v>
      </c>
      <c r="Q760" s="320" t="str">
        <f>IFERROR(VLOOKUP(ROWS($Q$3:Q760),$M$3:$N$1699,2,0),"")</f>
        <v>Architektonické činnosti</v>
      </c>
      <c r="S760" t="str">
        <f>IF(ISNUMBER(SEARCH(ZAKL_DATA!$B$18,FU!$U760)),U760,"")</f>
        <v>Darkovice</v>
      </c>
      <c r="T760" t="str">
        <f t="array" ref="T760">IFERROR(INDEX($S$3:$S$6255,SMALL(IF(ISNUMBER(SEARCH("",$S$3:$S$6255)),ROW($S$1:$S$6253),""),ROW(S758))),"")</f>
        <v>Darkovice</v>
      </c>
      <c r="U760" t="s">
        <v>6823</v>
      </c>
      <c r="V760">
        <v>534200.0</v>
      </c>
    </row>
    <row r="761" spans="13:22" ht="12.75" customHeight="1">
      <c r="M761" s="336">
        <f>IF(ISNUMBER(SEARCH(ZAKL_DATA!$B$29,N761)),MAX($M$2:M760)+1,0)</f>
        <v>759.0</v>
      </c>
      <c r="N761" s="356" t="s">
        <v>2248</v>
      </c>
      <c r="O761" s="358" t="s">
        <v>3292</v>
      </c>
      <c r="Q761" s="320"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5749</v>
      </c>
      <c r="V761">
        <v>534218.0</v>
      </c>
    </row>
    <row r="762" spans="13:22" ht="12.75" customHeight="1">
      <c r="M762" s="336">
        <f>IF(ISNUMBER(SEARCH(ZAKL_DATA!$B$29,N762)),MAX($M$2:M761)+1,0)</f>
        <v>760.0</v>
      </c>
      <c r="N762" s="356" t="s">
        <v>2257</v>
      </c>
      <c r="O762" s="358" t="s">
        <v>3293</v>
      </c>
      <c r="Q762" s="320" t="str">
        <f>IFERROR(VLOOKUP(ROWS($Q$3:Q762),$M$3:$N$1699,2,0),"")</f>
        <v>Výzkum a vývoj v oblasti biotechnologie</v>
      </c>
      <c r="S762" t="str">
        <f>IF(ISNUMBER(SEARCH(ZAKL_DATA!$B$18,FU!$U762)),U762,"")</f>
        <v>Dasnice</v>
      </c>
      <c r="T762" t="str">
        <f t="array" ref="T762">IFERROR(INDEX($S$3:$S$6255,SMALL(IF(ISNUMBER(SEARCH("",$S$3:$S$6255)),ROW($S$1:$S$6253),""),ROW(S760))),"")</f>
        <v>Dasnice</v>
      </c>
      <c r="U762" t="s">
        <v>6203</v>
      </c>
      <c r="V762">
        <v>534226.0</v>
      </c>
    </row>
    <row r="763" spans="13:22" ht="12.75" customHeight="1">
      <c r="M763" s="336">
        <f>IF(ISNUMBER(SEARCH(ZAKL_DATA!$B$29,N763)),MAX($M$2:M762)+1,0)</f>
        <v>761.0</v>
      </c>
      <c r="N763" s="356" t="s">
        <v>1605</v>
      </c>
      <c r="O763" s="358" t="s">
        <v>3294</v>
      </c>
      <c r="Q763" s="320" t="str">
        <f>IFERROR(VLOOKUP(ROWS($Q$3:Q763),$M$3:$N$1699,2,0),"")</f>
        <v>Těžba uranových a thoriových rud</v>
      </c>
      <c r="S763" t="str">
        <f>IF(ISNUMBER(SEARCH(ZAKL_DATA!$B$18,FU!$U763)),U763,"")</f>
        <v>Dasný</v>
      </c>
      <c r="T763" t="str">
        <f t="array" ref="T763">IFERROR(INDEX($S$3:$S$6255,SMALL(IF(ISNUMBER(SEARCH("",$S$3:$S$6255)),ROW($S$1:$S$6253),""),ROW(S761))),"")</f>
        <v>Dasný</v>
      </c>
      <c r="U763" t="s">
        <v>4472</v>
      </c>
      <c r="V763">
        <v>534234.0</v>
      </c>
    </row>
    <row r="764" spans="13:22" ht="12.75" customHeight="1">
      <c r="M764" s="336">
        <f>IF(ISNUMBER(SEARCH(ZAKL_DATA!$B$29,N764)),MAX($M$2:M763)+1,0)</f>
        <v>762.0</v>
      </c>
      <c r="N764" s="356" t="s">
        <v>1606</v>
      </c>
      <c r="O764" s="358" t="s">
        <v>3295</v>
      </c>
      <c r="Q764" s="320" t="str">
        <f>IFERROR(VLOOKUP(ROWS($Q$3:Q764),$M$3:$N$1699,2,0),"")</f>
        <v>Úprava uranových a thoriových rud</v>
      </c>
      <c r="S764" t="str">
        <f>IF(ISNUMBER(SEARCH(ZAKL_DATA!$B$18,FU!$U764)),U764,"")</f>
        <v>Dašice</v>
      </c>
      <c r="T764" t="str">
        <f t="array" ref="T764">IFERROR(INDEX($S$3:$S$6255,SMALL(IF(ISNUMBER(SEARCH("",$S$3:$S$6255)),ROW($S$1:$S$6253),""),ROW(S762))),"")</f>
        <v>Dašice</v>
      </c>
      <c r="U764" t="s">
        <v>7356</v>
      </c>
      <c r="V764">
        <v>534242.0</v>
      </c>
    </row>
    <row r="765" spans="13:22" ht="12.75" customHeight="1">
      <c r="M765" s="336">
        <f>IF(ISNUMBER(SEARCH(ZAKL_DATA!$B$29,N765)),MAX($M$2:M764)+1,0)</f>
        <v>763.0</v>
      </c>
      <c r="N765" s="356" t="s">
        <v>3296</v>
      </c>
      <c r="O765" s="358" t="s">
        <v>3297</v>
      </c>
      <c r="Q765" s="320"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4806</v>
      </c>
      <c r="V765">
        <v>534251.0</v>
      </c>
    </row>
    <row r="766" spans="13:22" ht="12.75" customHeight="1">
      <c r="M766" s="336">
        <f>IF(ISNUMBER(SEARCH(ZAKL_DATA!$B$29,N766)),MAX($M$2:M765)+1,0)</f>
        <v>764.0</v>
      </c>
      <c r="N766" s="356" t="s">
        <v>1608</v>
      </c>
      <c r="O766" s="358" t="s">
        <v>3298</v>
      </c>
      <c r="Q766" s="320" t="str">
        <f>IFERROR(VLOOKUP(ROWS($Q$3:Q766),$M$3:$N$1699,2,0),"")</f>
        <v>Těžba ostatních neželezných rud</v>
      </c>
      <c r="S766" t="str">
        <f>IF(ISNUMBER(SEARCH(ZAKL_DATA!$B$18,FU!$U766)),U766,"")</f>
        <v>Deblín</v>
      </c>
      <c r="T766" t="str">
        <f t="array" ref="T766">IFERROR(INDEX($S$3:$S$6255,SMALL(IF(ISNUMBER(SEARCH("",$S$3:$S$6255)),ROW($S$1:$S$6253),""),ROW(S764))),"")</f>
        <v>Deblín</v>
      </c>
      <c r="U766" t="s">
        <v>7860</v>
      </c>
      <c r="V766">
        <v>534269.0</v>
      </c>
    </row>
    <row r="767" spans="13:22" ht="12.75" customHeight="1">
      <c r="M767" s="336">
        <f>IF(ISNUMBER(SEARCH(ZAKL_DATA!$B$29,N767)),MAX($M$2:M766)+1,0)</f>
        <v>765.0</v>
      </c>
      <c r="N767" s="356" t="s">
        <v>1609</v>
      </c>
      <c r="O767" s="358" t="s">
        <v>3299</v>
      </c>
      <c r="Q767" s="320" t="str">
        <f>IFERROR(VLOOKUP(ROWS($Q$3:Q767),$M$3:$N$1699,2,0),"")</f>
        <v>Úprava ostatních neželezných rud</v>
      </c>
      <c r="S767" t="str">
        <f>IF(ISNUMBER(SEARCH(ZAKL_DATA!$B$18,FU!$U767)),U767,"")</f>
        <v>Děčany</v>
      </c>
      <c r="T767" t="str">
        <f t="array" ref="T767">IFERROR(INDEX($S$3:$S$6255,SMALL(IF(ISNUMBER(SEARCH("",$S$3:$S$6255)),ROW($S$1:$S$6253),""),ROW(S765))),"")</f>
        <v>Děčany</v>
      </c>
      <c r="U767" t="s">
        <v>6570</v>
      </c>
      <c r="V767">
        <v>534277.0</v>
      </c>
    </row>
    <row r="768" spans="13:22" ht="12.75" customHeight="1">
      <c r="M768" s="336">
        <f>IF(ISNUMBER(SEARCH(ZAKL_DATA!$B$29,N768)),MAX($M$2:M767)+1,0)</f>
        <v>766.0</v>
      </c>
      <c r="N768" s="356" t="s">
        <v>2265</v>
      </c>
      <c r="O768" s="358" t="s">
        <v>3300</v>
      </c>
      <c r="Q768" s="320" t="str">
        <f>IFERROR(VLOOKUP(ROWS($Q$3:Q768),$M$3:$N$1699,2,0),"")</f>
        <v>Činnosti reklamních agentur</v>
      </c>
      <c r="S768" t="str">
        <f>IF(ISNUMBER(SEARCH(ZAKL_DATA!$B$18,FU!$U768)),U768,"")</f>
        <v>Děčín</v>
      </c>
      <c r="T768" t="str">
        <f t="array" ref="T768">IFERROR(INDEX($S$3:$S$6255,SMALL(IF(ISNUMBER(SEARCH("",$S$3:$S$6255)),ROW($S$1:$S$6253),""),ROW(S766))),"")</f>
        <v>Děčín</v>
      </c>
      <c r="U768" t="s">
        <v>6363</v>
      </c>
      <c r="V768">
        <v>534285.0</v>
      </c>
    </row>
    <row r="769" spans="13:22" ht="12.75" customHeight="1">
      <c r="M769" s="336">
        <f>IF(ISNUMBER(SEARCH(ZAKL_DATA!$B$29,N769)),MAX($M$2:M768)+1,0)</f>
        <v>767.0</v>
      </c>
      <c r="N769" s="356" t="s">
        <v>2266</v>
      </c>
      <c r="O769" s="358" t="s">
        <v>3301</v>
      </c>
      <c r="Q769" s="320"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8383</v>
      </c>
      <c r="V769">
        <v>534293.0</v>
      </c>
    </row>
    <row r="770" spans="13:22" ht="12.75" customHeight="1">
      <c r="M770" s="336">
        <f>IF(ISNUMBER(SEARCH(ZAKL_DATA!$B$29,N770)),MAX($M$2:M769)+1,0)</f>
        <v>768.0</v>
      </c>
      <c r="N770" s="356" t="s">
        <v>3302</v>
      </c>
      <c r="O770" s="358" t="s">
        <v>3303</v>
      </c>
      <c r="Q770" s="320"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7071</v>
      </c>
      <c r="V770">
        <v>534307.0</v>
      </c>
    </row>
    <row r="771" spans="13:22" ht="12.75" customHeight="1">
      <c r="M771" s="336">
        <f>IF(ISNUMBER(SEARCH(ZAKL_DATA!$B$29,N771)),MAX($M$2:M770)+1,0)</f>
        <v>769.0</v>
      </c>
      <c r="N771" s="356" t="s">
        <v>2279</v>
      </c>
      <c r="O771" s="358" t="s">
        <v>3304</v>
      </c>
      <c r="Q771" s="320"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6327</v>
      </c>
      <c r="V771">
        <v>534315.0</v>
      </c>
    </row>
    <row r="772" spans="13:22" ht="12.75" customHeight="1">
      <c r="M772" s="336">
        <f>IF(ISNUMBER(SEARCH(ZAKL_DATA!$B$29,N772)),MAX($M$2:M771)+1,0)</f>
        <v>770.0</v>
      </c>
      <c r="N772" s="356" t="s">
        <v>2281</v>
      </c>
      <c r="O772" s="358" t="s">
        <v>3305</v>
      </c>
      <c r="Q772" s="320"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6824</v>
      </c>
      <c r="V772">
        <v>534323.0</v>
      </c>
    </row>
    <row r="773" spans="13:22" ht="12.75" customHeight="1">
      <c r="M773" s="336">
        <f>IF(ISNUMBER(SEARCH(ZAKL_DATA!$B$29,N773)),MAX($M$2:M772)+1,0)</f>
        <v>771.0</v>
      </c>
      <c r="N773" s="356" t="s">
        <v>2282</v>
      </c>
      <c r="O773" s="358" t="s">
        <v>3306</v>
      </c>
      <c r="Q773" s="320" t="str">
        <f>IFERROR(VLOOKUP(ROWS($Q$3:Q773),$M$3:$N$1699,2,0),"")</f>
        <v>Pronájem videokazet a disků</v>
      </c>
      <c r="S773" t="str">
        <f>IF(ISNUMBER(SEARCH(ZAKL_DATA!$B$18,FU!$U773)),U773,"")</f>
        <v>Děkanovice</v>
      </c>
      <c r="T773" t="str">
        <f t="array" ref="T773">IFERROR(INDEX($S$3:$S$6255,SMALL(IF(ISNUMBER(SEARCH("",$S$3:$S$6255)),ROW($S$1:$S$6253),""),ROW(S771))),"")</f>
        <v>Děkanovice</v>
      </c>
      <c r="U773" t="s">
        <v>4232</v>
      </c>
      <c r="V773">
        <v>534331.0</v>
      </c>
    </row>
    <row r="774" spans="13:22" ht="12.75" customHeight="1">
      <c r="M774" s="336">
        <f>IF(ISNUMBER(SEARCH(ZAKL_DATA!$B$29,N774)),MAX($M$2:M773)+1,0)</f>
        <v>772.0</v>
      </c>
      <c r="N774" s="356" t="s">
        <v>3307</v>
      </c>
      <c r="O774" s="358" t="s">
        <v>3308</v>
      </c>
      <c r="Q774" s="320"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6612</v>
      </c>
      <c r="V774">
        <v>534340.0</v>
      </c>
    </row>
    <row r="775" spans="13:22" ht="12.75" customHeight="1">
      <c r="M775" s="336">
        <f>IF(ISNUMBER(SEARCH(ZAKL_DATA!$B$29,N775)),MAX($M$2:M774)+1,0)</f>
        <v>773.0</v>
      </c>
      <c r="N775" s="356" t="s">
        <v>2284</v>
      </c>
      <c r="O775" s="358" t="s">
        <v>3309</v>
      </c>
      <c r="Q775" s="320"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4725</v>
      </c>
      <c r="V775">
        <v>534358.0</v>
      </c>
    </row>
    <row r="776" spans="13:22" ht="12.75" customHeight="1">
      <c r="M776" s="336">
        <f>IF(ISNUMBER(SEARCH(ZAKL_DATA!$B$29,N776)),MAX($M$2:M775)+1,0)</f>
        <v>774.0</v>
      </c>
      <c r="N776" s="356" t="s">
        <v>2285</v>
      </c>
      <c r="O776" s="358" t="s">
        <v>3310</v>
      </c>
      <c r="Q776" s="320"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6471</v>
      </c>
      <c r="V776">
        <v>534366.0</v>
      </c>
    </row>
    <row r="777" spans="13:22" ht="12.75" customHeight="1">
      <c r="M777" s="336">
        <f>IF(ISNUMBER(SEARCH(ZAKL_DATA!$B$29,N777)),MAX($M$2:M776)+1,0)</f>
        <v>775.0</v>
      </c>
      <c r="N777" s="356" t="s">
        <v>2286</v>
      </c>
      <c r="O777" s="358" t="s">
        <v>3311</v>
      </c>
      <c r="Q777" s="320"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6471</v>
      </c>
      <c r="V777">
        <v>534374.0</v>
      </c>
    </row>
    <row r="778" spans="13:22" ht="12.75" customHeight="1">
      <c r="M778" s="336">
        <f>IF(ISNUMBER(SEARCH(ZAKL_DATA!$B$29,N778)),MAX($M$2:M777)+1,0)</f>
        <v>776.0</v>
      </c>
      <c r="N778" s="356" t="s">
        <v>2287</v>
      </c>
      <c r="O778" s="358" t="s">
        <v>3312</v>
      </c>
      <c r="Q778" s="320"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6002</v>
      </c>
      <c r="V778">
        <v>534382.0</v>
      </c>
    </row>
    <row r="779" spans="13:22" ht="12.75" customHeight="1">
      <c r="M779" s="336">
        <f>IF(ISNUMBER(SEARCH(ZAKL_DATA!$B$29,N779)),MAX($M$2:M778)+1,0)</f>
        <v>777.0</v>
      </c>
      <c r="N779" s="356" t="s">
        <v>2288</v>
      </c>
      <c r="O779" s="358" t="s">
        <v>3313</v>
      </c>
      <c r="Q779" s="320"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5279</v>
      </c>
      <c r="V779">
        <v>534391.0</v>
      </c>
    </row>
    <row r="780" spans="13:22" ht="12.75" customHeight="1">
      <c r="M780" s="336">
        <f>IF(ISNUMBER(SEARCH(ZAKL_DATA!$B$29,N780)),MAX($M$2:M779)+1,0)</f>
        <v>778.0</v>
      </c>
      <c r="N780" s="356" t="s">
        <v>2289</v>
      </c>
      <c r="O780" s="358" t="s">
        <v>3314</v>
      </c>
      <c r="Q780" s="320"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5279</v>
      </c>
      <c r="V780">
        <v>534404.0</v>
      </c>
    </row>
    <row r="781" spans="13:22" ht="12.75" customHeight="1">
      <c r="M781" s="336">
        <f>IF(ISNUMBER(SEARCH(ZAKL_DATA!$B$29,N781)),MAX($M$2:M780)+1,0)</f>
        <v>779.0</v>
      </c>
      <c r="N781" s="356" t="s">
        <v>2295</v>
      </c>
      <c r="O781" s="358" t="s">
        <v>3315</v>
      </c>
      <c r="Q781" s="320" t="str">
        <f>IFERROR(VLOOKUP(ROWS($Q$3:Q781),$M$3:$N$1699,2,0),"")</f>
        <v>Činnosti cestovních agentur</v>
      </c>
      <c r="S781" t="str">
        <f>IF(ISNUMBER(SEARCH(ZAKL_DATA!$B$18,FU!$U781)),U781,"")</f>
        <v>Dešov</v>
      </c>
      <c r="T781" t="str">
        <f t="array" ref="T781">IFERROR(INDEX($S$3:$S$6255,SMALL(IF(ISNUMBER(SEARCH("",$S$3:$S$6255)),ROW($S$1:$S$6253),""),ROW(S779))),"")</f>
        <v>Dešov</v>
      </c>
      <c r="U781" t="s">
        <v>8384</v>
      </c>
      <c r="V781">
        <v>534412.0</v>
      </c>
    </row>
    <row r="782" spans="13:22" ht="12.75" customHeight="1">
      <c r="M782" s="336">
        <f>IF(ISNUMBER(SEARCH(ZAKL_DATA!$B$29,N782)),MAX($M$2:M781)+1,0)</f>
        <v>780.0</v>
      </c>
      <c r="N782" s="356" t="s">
        <v>2296</v>
      </c>
      <c r="O782" s="358" t="s">
        <v>3316</v>
      </c>
      <c r="Q782" s="320" t="str">
        <f>IFERROR(VLOOKUP(ROWS($Q$3:Q782),$M$3:$N$1699,2,0),"")</f>
        <v>Činnosti cestovních kanceláří</v>
      </c>
      <c r="S782" t="str">
        <f>IF(ISNUMBER(SEARCH(ZAKL_DATA!$B$18,FU!$U782)),U782,"")</f>
        <v>Deštná</v>
      </c>
      <c r="T782" t="str">
        <f t="array" ref="T782">IFERROR(INDEX($S$3:$S$6255,SMALL(IF(ISNUMBER(SEARCH("",$S$3:$S$6255)),ROW($S$1:$S$6253),""),ROW(S780))),"")</f>
        <v>Deštná</v>
      </c>
      <c r="U782" t="s">
        <v>5280</v>
      </c>
      <c r="V782">
        <v>534421.0</v>
      </c>
    </row>
    <row r="783" spans="13:22" ht="12.75" customHeight="1">
      <c r="M783" s="336">
        <f>IF(ISNUMBER(SEARCH(ZAKL_DATA!$B$29,N783)),MAX($M$2:M782)+1,0)</f>
        <v>781.0</v>
      </c>
      <c r="N783" s="356" t="s">
        <v>2307</v>
      </c>
      <c r="O783" s="358" t="s">
        <v>3317</v>
      </c>
      <c r="Q783" s="320" t="str">
        <f>IFERROR(VLOOKUP(ROWS($Q$3:Q783),$M$3:$N$1699,2,0),"")</f>
        <v>Všeobecný úklid budov</v>
      </c>
      <c r="S783" t="str">
        <f>IF(ISNUMBER(SEARCH(ZAKL_DATA!$B$18,FU!$U783)),U783,"")</f>
        <v>Deštná</v>
      </c>
      <c r="T783" t="str">
        <f t="array" ref="T783">IFERROR(INDEX($S$3:$S$6255,SMALL(IF(ISNUMBER(SEARCH("",$S$3:$S$6255)),ROW($S$1:$S$6253),""),ROW(S781))),"")</f>
        <v>Deštná</v>
      </c>
      <c r="U783" t="s">
        <v>5280</v>
      </c>
      <c r="V783">
        <v>534439.0</v>
      </c>
    </row>
    <row r="784" spans="13:22" ht="12.75" customHeight="1">
      <c r="M784" s="336">
        <f>IF(ISNUMBER(SEARCH(ZAKL_DATA!$B$29,N784)),MAX($M$2:M783)+1,0)</f>
        <v>782.0</v>
      </c>
      <c r="N784" s="356" t="s">
        <v>2308</v>
      </c>
      <c r="O784" s="358" t="s">
        <v>3318</v>
      </c>
      <c r="Q784" s="320"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7439</v>
      </c>
      <c r="V784">
        <v>534447.0</v>
      </c>
    </row>
    <row r="785" spans="13:22" ht="12.75" customHeight="1">
      <c r="M785" s="336">
        <f>IF(ISNUMBER(SEARCH(ZAKL_DATA!$B$29,N785)),MAX($M$2:M784)+1,0)</f>
        <v>783.0</v>
      </c>
      <c r="N785" s="356" t="s">
        <v>2309</v>
      </c>
      <c r="O785" s="358" t="s">
        <v>3319</v>
      </c>
      <c r="Q785" s="320" t="str">
        <f>IFERROR(VLOOKUP(ROWS($Q$3:Q785),$M$3:$N$1699,2,0),"")</f>
        <v>Ostatní úklidové činnosti</v>
      </c>
      <c r="S785" t="str">
        <f>IF(ISNUMBER(SEARCH(ZAKL_DATA!$B$18,FU!$U785)),U785,"")</f>
        <v>Deštnice</v>
      </c>
      <c r="T785" t="str">
        <f t="array" ref="T785">IFERROR(INDEX($S$3:$S$6255,SMALL(IF(ISNUMBER(SEARCH("",$S$3:$S$6255)),ROW($S$1:$S$6253),""),ROW(S783))),"")</f>
        <v>Deštnice</v>
      </c>
      <c r="U785" t="s">
        <v>6688</v>
      </c>
      <c r="V785">
        <v>534455.0</v>
      </c>
    </row>
    <row r="786" spans="13:22" ht="12.75" customHeight="1">
      <c r="M786" s="336">
        <f>IF(ISNUMBER(SEARCH(ZAKL_DATA!$B$29,N786)),MAX($M$2:M785)+1,0)</f>
        <v>784.0</v>
      </c>
      <c r="N786" s="356" t="s">
        <v>2313</v>
      </c>
      <c r="O786" s="358" t="s">
        <v>3320</v>
      </c>
      <c r="Q786" s="320" t="str">
        <f>IFERROR(VLOOKUP(ROWS($Q$3:Q786),$M$3:$N$1699,2,0),"")</f>
        <v>Univerzální administrativní činnosti</v>
      </c>
      <c r="S786" t="str">
        <f>IF(ISNUMBER(SEARCH(ZAKL_DATA!$B$18,FU!$U786)),U786,"")</f>
        <v>Dětenice</v>
      </c>
      <c r="T786" t="str">
        <f t="array" ref="T786">IFERROR(INDEX($S$3:$S$6255,SMALL(IF(ISNUMBER(SEARCH("",$S$3:$S$6255)),ROW($S$1:$S$6253),""),ROW(S784))),"")</f>
        <v>Dětenice</v>
      </c>
      <c r="U786" t="s">
        <v>7196</v>
      </c>
      <c r="V786">
        <v>534463.0</v>
      </c>
    </row>
    <row r="787" spans="13:22" ht="12.75" customHeight="1">
      <c r="M787" s="336">
        <f>IF(ISNUMBER(SEARCH(ZAKL_DATA!$B$29,N787)),MAX($M$2:M786)+1,0)</f>
        <v>785.0</v>
      </c>
      <c r="N787" s="356" t="s">
        <v>3321</v>
      </c>
      <c r="O787" s="358" t="s">
        <v>3322</v>
      </c>
      <c r="Q787" s="320"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8305</v>
      </c>
      <c r="V787">
        <v>534471.0</v>
      </c>
    </row>
    <row r="788" spans="13:22" ht="12.75" customHeight="1">
      <c r="M788" s="336">
        <f>IF(ISNUMBER(SEARCH(ZAKL_DATA!$B$29,N788)),MAX($M$2:M787)+1,0)</f>
        <v>786.0</v>
      </c>
      <c r="N788" s="356" t="s">
        <v>2317</v>
      </c>
      <c r="O788" s="358" t="s">
        <v>3323</v>
      </c>
      <c r="Q788" s="320"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8305</v>
      </c>
      <c r="V788">
        <v>534480.0</v>
      </c>
    </row>
    <row r="789" spans="13:22" ht="12.75" customHeight="1">
      <c r="M789" s="336">
        <f>IF(ISNUMBER(SEARCH(ZAKL_DATA!$B$29,N789)),MAX($M$2:M788)+1,0)</f>
        <v>787.0</v>
      </c>
      <c r="N789" s="356" t="s">
        <v>2318</v>
      </c>
      <c r="O789" s="358" t="s">
        <v>3324</v>
      </c>
      <c r="Q789" s="320" t="str">
        <f>IFERROR(VLOOKUP(ROWS($Q$3:Q789),$M$3:$N$1699,2,0),"")</f>
        <v>Balicí činnosti</v>
      </c>
      <c r="S789" t="str">
        <f>IF(ISNUMBER(SEARCH(ZAKL_DATA!$B$18,FU!$U789)),U789,"")</f>
        <v>Dětmarovice</v>
      </c>
      <c r="T789" t="str">
        <f t="array" ref="T789">IFERROR(INDEX($S$3:$S$6255,SMALL(IF(ISNUMBER(SEARCH("",$S$3:$S$6255)),ROW($S$1:$S$6253),""),ROW(S787))),"")</f>
        <v>Dětmarovice</v>
      </c>
      <c r="U789" t="s">
        <v>8913</v>
      </c>
      <c r="V789">
        <v>534498.0</v>
      </c>
    </row>
    <row r="790" spans="13:22" ht="12.75" customHeight="1">
      <c r="M790" s="336">
        <f>IF(ISNUMBER(SEARCH(ZAKL_DATA!$B$29,N790)),MAX($M$2:M789)+1,0)</f>
        <v>788.0</v>
      </c>
      <c r="N790" s="356" t="s">
        <v>2319</v>
      </c>
      <c r="O790" s="358" t="s">
        <v>3325</v>
      </c>
      <c r="Q790" s="320"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5313</v>
      </c>
      <c r="V790">
        <v>534501.0</v>
      </c>
    </row>
    <row r="791" spans="13:22" ht="12.75" customHeight="1">
      <c r="M791" s="336">
        <f>IF(ISNUMBER(SEARCH(ZAKL_DATA!$B$29,N791)),MAX($M$2:M790)+1,0)</f>
        <v>789.0</v>
      </c>
      <c r="N791" s="356" t="s">
        <v>2322</v>
      </c>
      <c r="O791" s="358" t="s">
        <v>3326</v>
      </c>
      <c r="Q791" s="320"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5313</v>
      </c>
      <c r="V791">
        <v>534510.0</v>
      </c>
    </row>
    <row r="792" spans="13:22" ht="12.75" customHeight="1">
      <c r="M792" s="336">
        <f>IF(ISNUMBER(SEARCH(ZAKL_DATA!$B$29,N792)),MAX($M$2:M791)+1,0)</f>
        <v>790.0</v>
      </c>
      <c r="N792" s="356" t="s">
        <v>3327</v>
      </c>
      <c r="O792" s="358" t="s">
        <v>3328</v>
      </c>
      <c r="Q792" s="320"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8815</v>
      </c>
      <c r="V792">
        <v>534528.0</v>
      </c>
    </row>
    <row r="793" spans="13:22" ht="12.75" customHeight="1">
      <c r="M793" s="336">
        <f>IF(ISNUMBER(SEARCH(ZAKL_DATA!$B$29,N793)),MAX($M$2:M792)+1,0)</f>
        <v>791.0</v>
      </c>
      <c r="N793" s="356" t="s">
        <v>2323</v>
      </c>
      <c r="O793" s="358" t="s">
        <v>3329</v>
      </c>
      <c r="Q793" s="320"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7185</v>
      </c>
      <c r="V793">
        <v>534536.0</v>
      </c>
    </row>
    <row r="794" spans="13:22" ht="12.75" customHeight="1">
      <c r="M794" s="336">
        <f>IF(ISNUMBER(SEARCH(ZAKL_DATA!$B$29,N794)),MAX($M$2:M793)+1,0)</f>
        <v>792.0</v>
      </c>
      <c r="N794" s="356" t="s">
        <v>2325</v>
      </c>
      <c r="O794" s="358" t="s">
        <v>3330</v>
      </c>
      <c r="Q794" s="320" t="str">
        <f>IFERROR(VLOOKUP(ROWS($Q$3:Q794),$M$3:$N$1699,2,0),"")</f>
        <v>Činnosti v oblasti zahraničních věcí</v>
      </c>
      <c r="S794" t="str">
        <f>IF(ISNUMBER(SEARCH(ZAKL_DATA!$B$18,FU!$U794)),U794,"")</f>
        <v>Dílce</v>
      </c>
      <c r="T794" t="str">
        <f t="array" ref="T794">IFERROR(INDEX($S$3:$S$6255,SMALL(IF(ISNUMBER(SEARCH("",$S$3:$S$6255)),ROW($S$1:$S$6253),""),ROW(S792))),"")</f>
        <v>Dílce</v>
      </c>
      <c r="U794" t="s">
        <v>5495</v>
      </c>
      <c r="V794">
        <v>534544.0</v>
      </c>
    </row>
    <row r="795" spans="13:22" ht="12.75" customHeight="1">
      <c r="M795" s="336">
        <f>IF(ISNUMBER(SEARCH(ZAKL_DATA!$B$29,N795)),MAX($M$2:M794)+1,0)</f>
        <v>793.0</v>
      </c>
      <c r="N795" s="356" t="s">
        <v>2328</v>
      </c>
      <c r="O795" s="358" t="s">
        <v>3331</v>
      </c>
      <c r="Q795" s="320" t="str">
        <f>IFERROR(VLOOKUP(ROWS($Q$3:Q795),$M$3:$N$1699,2,0),"")</f>
        <v>Činnosti v oblasti obrany</v>
      </c>
      <c r="S795" t="str">
        <f>IF(ISNUMBER(SEARCH(ZAKL_DATA!$B$18,FU!$U795)),U795,"")</f>
        <v>Díly</v>
      </c>
      <c r="T795" t="str">
        <f t="array" ref="T795">IFERROR(INDEX($S$3:$S$6255,SMALL(IF(ISNUMBER(SEARCH("",$S$3:$S$6255)),ROW($S$1:$S$6253),""),ROW(S793))),"")</f>
        <v>Díly</v>
      </c>
      <c r="U795" t="s">
        <v>5850</v>
      </c>
      <c r="V795">
        <v>534552.0</v>
      </c>
    </row>
    <row r="796" spans="13:22" ht="12.75" customHeight="1">
      <c r="M796" s="336">
        <f>IF(ISNUMBER(SEARCH(ZAKL_DATA!$B$29,N796)),MAX($M$2:M795)+1,0)</f>
        <v>794.0</v>
      </c>
      <c r="N796" s="356" t="s">
        <v>2329</v>
      </c>
      <c r="O796" s="358" t="s">
        <v>3332</v>
      </c>
      <c r="Q796" s="320"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5728</v>
      </c>
      <c r="V796">
        <v>534561.0</v>
      </c>
    </row>
    <row r="797" spans="13:22" ht="12.75" customHeight="1">
      <c r="M797" s="336">
        <f>IF(ISNUMBER(SEARCH(ZAKL_DATA!$B$29,N797)),MAX($M$2:M796)+1,0)</f>
        <v>795.0</v>
      </c>
      <c r="N797" s="356" t="s">
        <v>2330</v>
      </c>
      <c r="O797" s="358" t="s">
        <v>3333</v>
      </c>
      <c r="Q797" s="320"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7961</v>
      </c>
      <c r="V797">
        <v>534579.0</v>
      </c>
    </row>
    <row r="798" spans="13:22" ht="12.75" customHeight="1">
      <c r="M798" s="336">
        <f>IF(ISNUMBER(SEARCH(ZAKL_DATA!$B$29,N798)),MAX($M$2:M797)+1,0)</f>
        <v>796.0</v>
      </c>
      <c r="N798" s="356" t="s">
        <v>2331</v>
      </c>
      <c r="O798" s="358" t="s">
        <v>3334</v>
      </c>
      <c r="Q798" s="320"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5702</v>
      </c>
      <c r="V798">
        <v>534587.0</v>
      </c>
    </row>
    <row r="799" spans="13:22" ht="12.75" customHeight="1">
      <c r="M799" s="336">
        <f>IF(ISNUMBER(SEARCH(ZAKL_DATA!$B$29,N799)),MAX($M$2:M798)+1,0)</f>
        <v>797.0</v>
      </c>
      <c r="N799" s="356" t="s">
        <v>2337</v>
      </c>
      <c r="O799" s="358" t="s">
        <v>3335</v>
      </c>
      <c r="Q799" s="320"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3950</v>
      </c>
      <c r="V799">
        <v>534595.0</v>
      </c>
    </row>
    <row r="800" spans="13:22" ht="12.75" customHeight="1">
      <c r="M800" s="336">
        <f>IF(ISNUMBER(SEARCH(ZAKL_DATA!$B$29,N800)),MAX($M$2:M799)+1,0)</f>
        <v>798.0</v>
      </c>
      <c r="N800" s="356" t="s">
        <v>2340</v>
      </c>
      <c r="O800" s="358" t="s">
        <v>3336</v>
      </c>
      <c r="Q800" s="320" t="str">
        <f>IFERROR(VLOOKUP(ROWS($Q$3:Q800),$M$3:$N$1699,2,0),"")</f>
        <v>Sekundární odborné vzdělávání</v>
      </c>
      <c r="S800" t="str">
        <f>IF(ISNUMBER(SEARCH(ZAKL_DATA!$B$18,FU!$U800)),U800,"")</f>
        <v>Dívčice</v>
      </c>
      <c r="T800" t="str">
        <f t="array" ref="T800">IFERROR(INDEX($S$3:$S$6255,SMALL(IF(ISNUMBER(SEARCH("",$S$3:$S$6255)),ROW($S$1:$S$6253),""),ROW(S798))),"")</f>
        <v>Dívčice</v>
      </c>
      <c r="U800" t="s">
        <v>5130</v>
      </c>
      <c r="V800">
        <v>534609.0</v>
      </c>
    </row>
    <row r="801" spans="13:22" ht="12.75" customHeight="1">
      <c r="M801" s="336">
        <f>IF(ISNUMBER(SEARCH(ZAKL_DATA!$B$29,N801)),MAX($M$2:M800)+1,0)</f>
        <v>799.0</v>
      </c>
      <c r="N801" s="356" t="s">
        <v>2344</v>
      </c>
      <c r="O801" s="358" t="s">
        <v>3337</v>
      </c>
      <c r="Q801" s="320"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6965</v>
      </c>
      <c r="V801">
        <v>534617.0</v>
      </c>
    </row>
    <row r="802" spans="13:22" ht="12.75" customHeight="1">
      <c r="M802" s="336">
        <f>IF(ISNUMBER(SEARCH(ZAKL_DATA!$B$29,N802)),MAX($M$2:M801)+1,0)</f>
        <v>800.0</v>
      </c>
      <c r="N802" s="356" t="s">
        <v>2345</v>
      </c>
      <c r="O802" s="358" t="s">
        <v>3338</v>
      </c>
      <c r="Q802" s="320" t="str">
        <f>IFERROR(VLOOKUP(ROWS($Q$3:Q802),$M$3:$N$1699,2,0),"")</f>
        <v>Terciární vzdělávání</v>
      </c>
      <c r="S802" t="str">
        <f>IF(ISNUMBER(SEARCH(ZAKL_DATA!$B$18,FU!$U802)),U802,"")</f>
        <v>Divišov</v>
      </c>
      <c r="T802" t="str">
        <f t="array" ref="T802">IFERROR(INDEX($S$3:$S$6255,SMALL(IF(ISNUMBER(SEARCH("",$S$3:$S$6255)),ROW($S$1:$S$6253),""),ROW(S800))),"")</f>
        <v>Divišov</v>
      </c>
      <c r="U802" t="s">
        <v>3937</v>
      </c>
      <c r="V802">
        <v>534625.0</v>
      </c>
    </row>
    <row r="803" spans="13:22" ht="12.75" customHeight="1">
      <c r="M803" s="336">
        <f>IF(ISNUMBER(SEARCH(ZAKL_DATA!$B$29,N803)),MAX($M$2:M802)+1,0)</f>
        <v>801.0</v>
      </c>
      <c r="N803" s="356" t="s">
        <v>2347</v>
      </c>
      <c r="O803" s="358" t="s">
        <v>3339</v>
      </c>
      <c r="Q803" s="320"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6571</v>
      </c>
      <c r="V803">
        <v>534633.0</v>
      </c>
    </row>
    <row r="804" spans="13:22" ht="12.75" customHeight="1">
      <c r="M804" s="336">
        <f>IF(ISNUMBER(SEARCH(ZAKL_DATA!$B$29,N804)),MAX($M$2:M803)+1,0)</f>
        <v>802.0</v>
      </c>
      <c r="N804" s="356" t="s">
        <v>2348</v>
      </c>
      <c r="O804" s="358" t="s">
        <v>3340</v>
      </c>
      <c r="Q804" s="320" t="str">
        <f>IFERROR(VLOOKUP(ROWS($Q$3:Q804),$M$3:$N$1699,2,0),"")</f>
        <v>Umělecké vzdělávání</v>
      </c>
      <c r="S804" t="str">
        <f>IF(ISNUMBER(SEARCH(ZAKL_DATA!$B$18,FU!$U804)),U804,"")</f>
        <v>Dlažov</v>
      </c>
      <c r="T804" t="str">
        <f t="array" ref="T804">IFERROR(INDEX($S$3:$S$6255,SMALL(IF(ISNUMBER(SEARCH("",$S$3:$S$6255)),ROW($S$1:$S$6253),""),ROW(S802))),"")</f>
        <v>Dlažov</v>
      </c>
      <c r="U804" t="s">
        <v>6003</v>
      </c>
      <c r="V804">
        <v>534641.0</v>
      </c>
    </row>
    <row r="805" spans="13:22" ht="12.75" customHeight="1">
      <c r="M805" s="336">
        <f>IF(ISNUMBER(SEARCH(ZAKL_DATA!$B$29,N805)),MAX($M$2:M804)+1,0)</f>
        <v>803.0</v>
      </c>
      <c r="N805" s="356" t="s">
        <v>2349</v>
      </c>
      <c r="O805" s="358" t="s">
        <v>3341</v>
      </c>
      <c r="Q805" s="320"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8136</v>
      </c>
      <c r="V805">
        <v>534650.0</v>
      </c>
    </row>
    <row r="806" spans="13:22" ht="12.75" customHeight="1">
      <c r="M806" s="336">
        <f>IF(ISNUMBER(SEARCH(ZAKL_DATA!$B$29,N806)),MAX($M$2:M805)+1,0)</f>
        <v>804.0</v>
      </c>
      <c r="N806" s="356" t="s">
        <v>2353</v>
      </c>
      <c r="O806" s="358" t="s">
        <v>3342</v>
      </c>
      <c r="Q806" s="320" t="str">
        <f>IFERROR(VLOOKUP(ROWS($Q$3:Q806),$M$3:$N$1699,2,0),"")</f>
        <v>Ostatní vzdělávání j. n.</v>
      </c>
      <c r="S806" t="str">
        <f>IF(ISNUMBER(SEARCH(ZAKL_DATA!$B$18,FU!$U806)),U806,"")</f>
        <v>Dlouhá Lhota</v>
      </c>
      <c r="T806" t="str">
        <f t="array" ref="T806">IFERROR(INDEX($S$3:$S$6255,SMALL(IF(ISNUMBER(SEARCH("",$S$3:$S$6255)),ROW($S$1:$S$6253),""),ROW(S804))),"")</f>
        <v>Dlouhá Lhota</v>
      </c>
      <c r="U806" t="s">
        <v>3836</v>
      </c>
      <c r="V806">
        <v>534668.0</v>
      </c>
    </row>
    <row r="807" spans="13:22" ht="12.75" customHeight="1">
      <c r="M807" s="336">
        <f>IF(ISNUMBER(SEARCH(ZAKL_DATA!$B$29,N807)),MAX($M$2:M806)+1,0)</f>
        <v>805.0</v>
      </c>
      <c r="N807" s="356" t="s">
        <v>2362</v>
      </c>
      <c r="O807" s="358" t="s">
        <v>3343</v>
      </c>
      <c r="Q807" s="320"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3836</v>
      </c>
      <c r="V807">
        <v>534676.0</v>
      </c>
    </row>
    <row r="808" spans="13:22" ht="12.75" customHeight="1">
      <c r="M808" s="336">
        <f>IF(ISNUMBER(SEARCH(ZAKL_DATA!$B$29,N808)),MAX($M$2:M807)+1,0)</f>
        <v>806.0</v>
      </c>
      <c r="N808" s="356" t="s">
        <v>2363</v>
      </c>
      <c r="O808" s="358" t="s">
        <v>3344</v>
      </c>
      <c r="Q808" s="320"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3836</v>
      </c>
      <c r="V808">
        <v>534684.0</v>
      </c>
    </row>
    <row r="809" spans="13:22" ht="12.75" customHeight="1">
      <c r="M809" s="336">
        <f>IF(ISNUMBER(SEARCH(ZAKL_DATA!$B$29,N809)),MAX($M$2:M808)+1,0)</f>
        <v>807.0</v>
      </c>
      <c r="N809" s="356" t="s">
        <v>2364</v>
      </c>
      <c r="O809" s="358" t="s">
        <v>3345</v>
      </c>
      <c r="Q809" s="320" t="str">
        <f>IFERROR(VLOOKUP(ROWS($Q$3:Q809),$M$3:$N$1699,2,0),"")</f>
        <v>Zubní péče</v>
      </c>
      <c r="S809" t="str">
        <f>IF(ISNUMBER(SEARCH(ZAKL_DATA!$B$18,FU!$U809)),U809,"")</f>
        <v>Dlouhá Lhota</v>
      </c>
      <c r="T809" t="str">
        <f t="array" ref="T809">IFERROR(INDEX($S$3:$S$6255,SMALL(IF(ISNUMBER(SEARCH("",$S$3:$S$6255)),ROW($S$1:$S$6253),""),ROW(S807))),"")</f>
        <v>Dlouhá Lhota</v>
      </c>
      <c r="U809" t="s">
        <v>3836</v>
      </c>
      <c r="V809">
        <v>534692.0</v>
      </c>
    </row>
    <row r="810" spans="13:22" ht="12.75" customHeight="1">
      <c r="M810" s="336">
        <f>IF(ISNUMBER(SEARCH(ZAKL_DATA!$B$29,N810)),MAX($M$2:M809)+1,0)</f>
        <v>808.0</v>
      </c>
      <c r="N810" s="356" t="s">
        <v>2379</v>
      </c>
      <c r="O810" s="358" t="s">
        <v>3346</v>
      </c>
      <c r="Q810" s="320"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3650</v>
      </c>
      <c r="V810">
        <v>534706.0</v>
      </c>
    </row>
    <row r="811" spans="13:22" ht="12.75" customHeight="1">
      <c r="M811" s="336">
        <f>IF(ISNUMBER(SEARCH(ZAKL_DATA!$B$29,N811)),MAX($M$2:M810)+1,0)</f>
        <v>809.0</v>
      </c>
      <c r="N811" s="356" t="s">
        <v>2380</v>
      </c>
      <c r="O811" s="358" t="s">
        <v>3347</v>
      </c>
      <c r="Q811" s="320"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3650</v>
      </c>
      <c r="V811">
        <v>534714.0</v>
      </c>
    </row>
    <row r="812" spans="13:22" ht="12.75" customHeight="1">
      <c r="M812" s="336">
        <f>IF(ISNUMBER(SEARCH(ZAKL_DATA!$B$29,N812)),MAX($M$2:M811)+1,0)</f>
        <v>810.0</v>
      </c>
      <c r="N812" s="356" t="s">
        <v>2386</v>
      </c>
      <c r="O812" s="358" t="s">
        <v>3348</v>
      </c>
      <c r="Q812" s="320" t="str">
        <f>IFERROR(VLOOKUP(ROWS($Q$3:Q812),$M$3:$N$1699,2,0),"")</f>
        <v>Scénická umění</v>
      </c>
      <c r="S812" t="str">
        <f>IF(ISNUMBER(SEARCH(ZAKL_DATA!$B$18,FU!$U812)),U812,"")</f>
        <v>Dlouhá Stráň</v>
      </c>
      <c r="T812" t="str">
        <f t="array" ref="T812">IFERROR(INDEX($S$3:$S$6255,SMALL(IF(ISNUMBER(SEARCH("",$S$3:$S$6255)),ROW($S$1:$S$6253),""),ROW(S810))),"")</f>
        <v>Dlouhá Stráň</v>
      </c>
      <c r="U812" t="s">
        <v>5689</v>
      </c>
      <c r="V812">
        <v>534722.0</v>
      </c>
    </row>
    <row r="813" spans="13:22" ht="12.75" customHeight="1">
      <c r="M813" s="336">
        <f>IF(ISNUMBER(SEARCH(ZAKL_DATA!$B$29,N813)),MAX($M$2:M812)+1,0)</f>
        <v>811.0</v>
      </c>
      <c r="N813" s="356" t="s">
        <v>2387</v>
      </c>
      <c r="O813" s="358" t="s">
        <v>3349</v>
      </c>
      <c r="Q813" s="320"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5407</v>
      </c>
      <c r="V813">
        <v>534731.0</v>
      </c>
    </row>
    <row r="814" spans="13:22" ht="12.75" customHeight="1">
      <c r="M814" s="336">
        <f>IF(ISNUMBER(SEARCH(ZAKL_DATA!$B$29,N814)),MAX($M$2:M813)+1,0)</f>
        <v>812.0</v>
      </c>
      <c r="N814" s="356" t="s">
        <v>2388</v>
      </c>
      <c r="O814" s="358" t="s">
        <v>3350</v>
      </c>
      <c r="Q814" s="320" t="str">
        <f>IFERROR(VLOOKUP(ROWS($Q$3:Q814),$M$3:$N$1699,2,0),"")</f>
        <v>Umělecká tvorba</v>
      </c>
      <c r="S814" t="str">
        <f>IF(ISNUMBER(SEARCH(ZAKL_DATA!$B$18,FU!$U814)),U814,"")</f>
        <v>Dlouhá Ves</v>
      </c>
      <c r="T814" t="str">
        <f t="array" ref="T814">IFERROR(INDEX($S$3:$S$6255,SMALL(IF(ISNUMBER(SEARCH("",$S$3:$S$6255)),ROW($S$1:$S$6253),""),ROW(S812))),"")</f>
        <v>Dlouhá Ves</v>
      </c>
      <c r="U814" t="s">
        <v>6004</v>
      </c>
      <c r="V814">
        <v>534749.0</v>
      </c>
    </row>
    <row r="815" spans="13:22" ht="12.75" customHeight="1">
      <c r="M815" s="336">
        <f>IF(ISNUMBER(SEARCH(ZAKL_DATA!$B$29,N815)),MAX($M$2:M814)+1,0)</f>
        <v>813.0</v>
      </c>
      <c r="N815" s="356" t="s">
        <v>2389</v>
      </c>
      <c r="O815" s="358" t="s">
        <v>3351</v>
      </c>
      <c r="Q815" s="320" t="str">
        <f>IFERROR(VLOOKUP(ROWS($Q$3:Q815),$M$3:$N$1699,2,0),"")</f>
        <v>Provozování kulturních zařízení</v>
      </c>
      <c r="S815" t="str">
        <f>IF(ISNUMBER(SEARCH(ZAKL_DATA!$B$18,FU!$U815)),U815,"")</f>
        <v>Dlouhá Ves</v>
      </c>
      <c r="T815" t="str">
        <f t="array" ref="T815">IFERROR(INDEX($S$3:$S$6255,SMALL(IF(ISNUMBER(SEARCH("",$S$3:$S$6255)),ROW($S$1:$S$6253),""),ROW(S813))),"")</f>
        <v>Dlouhá Ves</v>
      </c>
      <c r="U815" t="s">
        <v>6004</v>
      </c>
      <c r="V815">
        <v>534757.0</v>
      </c>
    </row>
    <row r="816" spans="13:22" ht="12.75" customHeight="1">
      <c r="M816" s="336">
        <f>IF(ISNUMBER(SEARCH(ZAKL_DATA!$B$29,N816)),MAX($M$2:M815)+1,0)</f>
        <v>814.0</v>
      </c>
      <c r="N816" s="356" t="s">
        <v>2391</v>
      </c>
      <c r="O816" s="358" t="s">
        <v>3352</v>
      </c>
      <c r="Q816" s="320" t="str">
        <f>IFERROR(VLOOKUP(ROWS($Q$3:Q816),$M$3:$N$1699,2,0),"")</f>
        <v>Činnosti knihoven a archivů</v>
      </c>
      <c r="S816" t="str">
        <f>IF(ISNUMBER(SEARCH(ZAKL_DATA!$B$18,FU!$U816)),U816,"")</f>
        <v>Dlouhé</v>
      </c>
      <c r="T816" t="str">
        <f t="array" ref="T816">IFERROR(INDEX($S$3:$S$6255,SMALL(IF(ISNUMBER(SEARCH("",$S$3:$S$6255)),ROW($S$1:$S$6253),""),ROW(S814))),"")</f>
        <v>Dlouhé</v>
      </c>
      <c r="U816" t="s">
        <v>8697</v>
      </c>
      <c r="V816">
        <v>534765.0</v>
      </c>
    </row>
    <row r="817" spans="13:22" ht="12.75" customHeight="1">
      <c r="M817" s="336">
        <f>IF(ISNUMBER(SEARCH(ZAKL_DATA!$B$29,N817)),MAX($M$2:M816)+1,0)</f>
        <v>815.0</v>
      </c>
      <c r="N817" s="356" t="s">
        <v>2392</v>
      </c>
      <c r="O817" s="358" t="s">
        <v>3353</v>
      </c>
      <c r="Q817" s="320" t="str">
        <f>IFERROR(VLOOKUP(ROWS($Q$3:Q817),$M$3:$N$1699,2,0),"")</f>
        <v>Činnosti muzeí</v>
      </c>
      <c r="S817" t="str">
        <f>IF(ISNUMBER(SEARCH(ZAKL_DATA!$B$18,FU!$U817)),U817,"")</f>
        <v>Dlouhomilov</v>
      </c>
      <c r="T817" t="str">
        <f t="array" ref="T817">IFERROR(INDEX($S$3:$S$6255,SMALL(IF(ISNUMBER(SEARCH("",$S$3:$S$6255)),ROW($S$1:$S$6253),""),ROW(S815))),"")</f>
        <v>Dlouhomilov</v>
      </c>
      <c r="U817" t="s">
        <v>4322</v>
      </c>
      <c r="V817">
        <v>534773.0</v>
      </c>
    </row>
    <row r="818" spans="13:22" ht="12.75" customHeight="1">
      <c r="M818" s="336">
        <f>IF(ISNUMBER(SEARCH(ZAKL_DATA!$B$29,N818)),MAX($M$2:M817)+1,0)</f>
        <v>816.0</v>
      </c>
      <c r="N818" s="356" t="s">
        <v>3354</v>
      </c>
      <c r="O818" s="358" t="s">
        <v>3355</v>
      </c>
      <c r="Q818" s="320"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5409</v>
      </c>
      <c r="V818">
        <v>534781.0</v>
      </c>
    </row>
    <row r="819" spans="13:22" ht="12.75" customHeight="1">
      <c r="M819" s="336">
        <f>IF(ISNUMBER(SEARCH(ZAKL_DATA!$B$29,N819)),MAX($M$2:M818)+1,0)</f>
        <v>817.0</v>
      </c>
      <c r="N819" s="356" t="s">
        <v>3356</v>
      </c>
      <c r="O819" s="358" t="s">
        <v>3357</v>
      </c>
      <c r="Q819" s="320"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4637</v>
      </c>
      <c r="V819">
        <v>534790.0</v>
      </c>
    </row>
    <row r="820" spans="13:22" ht="12.75" customHeight="1">
      <c r="M820" s="336">
        <f>IF(ISNUMBER(SEARCH(ZAKL_DATA!$B$29,N820)),MAX($M$2:M819)+1,0)</f>
        <v>818.0</v>
      </c>
      <c r="N820" s="356" t="s">
        <v>2398</v>
      </c>
      <c r="O820" s="358" t="s">
        <v>3358</v>
      </c>
      <c r="Q820" s="320"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4015</v>
      </c>
      <c r="V820">
        <v>534803.0</v>
      </c>
    </row>
    <row r="821" spans="13:22" ht="12.75" customHeight="1">
      <c r="M821" s="336">
        <f>IF(ISNUMBER(SEARCH(ZAKL_DATA!$B$29,N821)),MAX($M$2:M820)+1,0)</f>
        <v>819.0</v>
      </c>
      <c r="N821" s="356" t="s">
        <v>2399</v>
      </c>
      <c r="O821" s="358" t="s">
        <v>3359</v>
      </c>
      <c r="Q821" s="320" t="str">
        <f>IFERROR(VLOOKUP(ROWS($Q$3:Q821),$M$3:$N$1699,2,0),"")</f>
        <v>Činnosti sportovních klubů</v>
      </c>
      <c r="S821" t="str">
        <f>IF(ISNUMBER(SEARCH(ZAKL_DATA!$B$18,FU!$U821)),U821,"")</f>
        <v>Dlouhý Újezd</v>
      </c>
      <c r="T821" t="str">
        <f t="array" ref="T821">IFERROR(INDEX($S$3:$S$6255,SMALL(IF(ISNUMBER(SEARCH("",$S$3:$S$6255)),ROW($S$1:$S$6253),""),ROW(S819))),"")</f>
        <v>Dlouhý Újezd</v>
      </c>
      <c r="U821" t="s">
        <v>6239</v>
      </c>
      <c r="V821">
        <v>534811.0</v>
      </c>
    </row>
    <row r="822" spans="13:22" ht="12.75" customHeight="1">
      <c r="M822" s="336">
        <f>IF(ISNUMBER(SEARCH(ZAKL_DATA!$B$29,N822)),MAX($M$2:M821)+1,0)</f>
        <v>820.0</v>
      </c>
      <c r="N822" s="356" t="s">
        <v>2400</v>
      </c>
      <c r="O822" s="358" t="s">
        <v>3360</v>
      </c>
      <c r="Q822" s="320" t="str">
        <f>IFERROR(VLOOKUP(ROWS($Q$3:Q822),$M$3:$N$1699,2,0),"")</f>
        <v>Činnosti fitcenter</v>
      </c>
      <c r="S822" t="str">
        <f>IF(ISNUMBER(SEARCH(ZAKL_DATA!$B$18,FU!$U822)),U822,"")</f>
        <v>Dnešice</v>
      </c>
      <c r="T822" t="str">
        <f t="array" ref="T822">IFERROR(INDEX($S$3:$S$6255,SMALL(IF(ISNUMBER(SEARCH("",$S$3:$S$6255)),ROW($S$1:$S$6253),""),ROW(S820))),"")</f>
        <v>Dnešice</v>
      </c>
      <c r="U822" t="s">
        <v>6064</v>
      </c>
      <c r="V822">
        <v>534820.0</v>
      </c>
    </row>
    <row r="823" spans="13:22" ht="12.75" customHeight="1">
      <c r="M823" s="336">
        <f>IF(ISNUMBER(SEARCH(ZAKL_DATA!$B$29,N823)),MAX($M$2:M822)+1,0)</f>
        <v>821.0</v>
      </c>
      <c r="N823" s="356" t="s">
        <v>2401</v>
      </c>
      <c r="O823" s="358" t="s">
        <v>3361</v>
      </c>
      <c r="Q823" s="320" t="str">
        <f>IFERROR(VLOOKUP(ROWS($Q$3:Q823),$M$3:$N$1699,2,0),"")</f>
        <v>Ostatní sportovní činnosti</v>
      </c>
      <c r="S823" t="str">
        <f>IF(ISNUMBER(SEARCH(ZAKL_DATA!$B$18,FU!$U823)),U823,"")</f>
        <v>Dobelice</v>
      </c>
      <c r="T823" t="str">
        <f t="array" ref="T823">IFERROR(INDEX($S$3:$S$6255,SMALL(IF(ISNUMBER(SEARCH("",$S$3:$S$6255)),ROW($S$1:$S$6253),""),ROW(S821))),"")</f>
        <v>Dobelice</v>
      </c>
      <c r="U823" t="s">
        <v>8589</v>
      </c>
      <c r="V823">
        <v>534838.0</v>
      </c>
    </row>
    <row r="824" spans="13:22" ht="12.75" customHeight="1">
      <c r="M824" s="336">
        <f>IF(ISNUMBER(SEARCH(ZAKL_DATA!$B$29,N824)),MAX($M$2:M823)+1,0)</f>
        <v>822.0</v>
      </c>
      <c r="N824" s="356" t="s">
        <v>2403</v>
      </c>
      <c r="O824" s="358" t="s">
        <v>3362</v>
      </c>
      <c r="Q824" s="320" t="str">
        <f>IFERROR(VLOOKUP(ROWS($Q$3:Q824),$M$3:$N$1699,2,0),"")</f>
        <v>Činnosti lunaparků a zábavních parků</v>
      </c>
      <c r="S824" t="str">
        <f>IF(ISNUMBER(SEARCH(ZAKL_DATA!$B$18,FU!$U824)),U824,"")</f>
        <v>Dobev</v>
      </c>
      <c r="T824" t="str">
        <f t="array" ref="T824">IFERROR(INDEX($S$3:$S$6255,SMALL(IF(ISNUMBER(SEARCH("",$S$3:$S$6255)),ROW($S$1:$S$6253),""),ROW(S822))),"")</f>
        <v>Dobev</v>
      </c>
      <c r="U824" t="s">
        <v>5518</v>
      </c>
      <c r="V824">
        <v>534846.0</v>
      </c>
    </row>
    <row r="825" spans="13:22" ht="12.75" customHeight="1">
      <c r="M825" s="336">
        <f>IF(ISNUMBER(SEARCH(ZAKL_DATA!$B$29,N825)),MAX($M$2:M824)+1,0)</f>
        <v>823.0</v>
      </c>
      <c r="N825" s="356" t="s">
        <v>2404</v>
      </c>
      <c r="O825" s="358" t="s">
        <v>3363</v>
      </c>
      <c r="Q825" s="320"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6369</v>
      </c>
      <c r="V825">
        <v>534854.0</v>
      </c>
    </row>
    <row r="826" spans="13:22" ht="12.75" customHeight="1">
      <c r="M826" s="336">
        <f>IF(ISNUMBER(SEARCH(ZAKL_DATA!$B$29,N826)),MAX($M$2:M825)+1,0)</f>
        <v>824.0</v>
      </c>
      <c r="N826" s="356" t="s">
        <v>2406</v>
      </c>
      <c r="O826" s="358" t="s">
        <v>3364</v>
      </c>
      <c r="Q826" s="320"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8855</v>
      </c>
      <c r="V826">
        <v>534862.0</v>
      </c>
    </row>
    <row r="827" spans="13:22" ht="12.75" customHeight="1">
      <c r="M827" s="336">
        <f>IF(ISNUMBER(SEARCH(ZAKL_DATA!$B$29,N827)),MAX($M$2:M826)+1,0)</f>
        <v>825.0</v>
      </c>
      <c r="N827" s="356" t="s">
        <v>2407</v>
      </c>
      <c r="O827" s="358" t="s">
        <v>3365</v>
      </c>
      <c r="Q827" s="320" t="str">
        <f>IFERROR(VLOOKUP(ROWS($Q$3:Q827),$M$3:$N$1699,2,0),"")</f>
        <v>Činnosti profesních organizací</v>
      </c>
      <c r="S827" t="str">
        <f>IF(ISNUMBER(SEARCH(ZAKL_DATA!$B$18,FU!$U827)),U827,"")</f>
        <v>Dobrá Voda</v>
      </c>
      <c r="T827" t="str">
        <f t="array" ref="T827">IFERROR(INDEX($S$3:$S$6255,SMALL(IF(ISNUMBER(SEARCH("",$S$3:$S$6255)),ROW($S$1:$S$6253),""),ROW(S825))),"")</f>
        <v>Dobrá Voda</v>
      </c>
      <c r="U827" t="s">
        <v>6328</v>
      </c>
      <c r="V827">
        <v>534871.0</v>
      </c>
    </row>
    <row r="828" spans="13:22" ht="12.75" customHeight="1">
      <c r="M828" s="336">
        <f>IF(ISNUMBER(SEARCH(ZAKL_DATA!$B$29,N828)),MAX($M$2:M827)+1,0)</f>
        <v>826.0</v>
      </c>
      <c r="N828" s="356" t="s">
        <v>2409</v>
      </c>
      <c r="O828" s="358" t="s">
        <v>3366</v>
      </c>
      <c r="Q828" s="320" t="str">
        <f>IFERROR(VLOOKUP(ROWS($Q$3:Q828),$M$3:$N$1699,2,0),"")</f>
        <v>Činnosti náboženských organizací</v>
      </c>
      <c r="S828" t="str">
        <f>IF(ISNUMBER(SEARCH(ZAKL_DATA!$B$18,FU!$U828)),U828,"")</f>
        <v>Dobrá Voda</v>
      </c>
      <c r="T828" t="str">
        <f t="array" ref="T828">IFERROR(INDEX($S$3:$S$6255,SMALL(IF(ISNUMBER(SEARCH("",$S$3:$S$6255)),ROW($S$1:$S$6253),""),ROW(S826))),"")</f>
        <v>Dobrá Voda</v>
      </c>
      <c r="U828" t="s">
        <v>6328</v>
      </c>
      <c r="V828">
        <v>534889.0</v>
      </c>
    </row>
    <row r="829" spans="13:22" ht="12.75" customHeight="1">
      <c r="M829" s="336">
        <f>IF(ISNUMBER(SEARCH(ZAKL_DATA!$B$29,N829)),MAX($M$2:M828)+1,0)</f>
        <v>827.0</v>
      </c>
      <c r="N829" s="356" t="s">
        <v>2410</v>
      </c>
      <c r="O829" s="358" t="s">
        <v>3367</v>
      </c>
      <c r="Q829" s="320"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4468</v>
      </c>
      <c r="V829">
        <v>534897.0</v>
      </c>
    </row>
    <row r="830" spans="13:22" ht="12.75" customHeight="1">
      <c r="M830" s="336">
        <f>IF(ISNUMBER(SEARCH(ZAKL_DATA!$B$29,N830)),MAX($M$2:M829)+1,0)</f>
        <v>828.0</v>
      </c>
      <c r="N830" s="356" t="s">
        <v>3368</v>
      </c>
      <c r="O830" s="358" t="s">
        <v>3369</v>
      </c>
      <c r="Q830" s="320"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7197</v>
      </c>
      <c r="V830">
        <v>534901.0</v>
      </c>
    </row>
    <row r="831" spans="13:22" ht="12.75" customHeight="1">
      <c r="M831" s="336">
        <f>IF(ISNUMBER(SEARCH(ZAKL_DATA!$B$29,N831)),MAX($M$2:M830)+1,0)</f>
        <v>829.0</v>
      </c>
      <c r="N831" s="356" t="s">
        <v>2420</v>
      </c>
      <c r="O831" s="358" t="s">
        <v>3370</v>
      </c>
      <c r="Q831" s="320"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6313</v>
      </c>
      <c r="V831">
        <v>534919.0</v>
      </c>
    </row>
    <row r="832" spans="13:22" ht="12.75" customHeight="1">
      <c r="M832" s="336">
        <f>IF(ISNUMBER(SEARCH(ZAKL_DATA!$B$29,N832)),MAX($M$2:M831)+1,0)</f>
        <v>830.0</v>
      </c>
      <c r="N832" s="356" t="s">
        <v>2421</v>
      </c>
      <c r="O832" s="358" t="s">
        <v>3371</v>
      </c>
      <c r="Q832" s="320" t="str">
        <f>IFERROR(VLOOKUP(ROWS($Q$3:Q832),$M$3:$N$1699,2,0),"")</f>
        <v>Opravy komunikačních zařízení</v>
      </c>
      <c r="S832" t="str">
        <f>IF(ISNUMBER(SEARCH(ZAKL_DATA!$B$18,FU!$U832)),U832,"")</f>
        <v>Dobratice</v>
      </c>
      <c r="T832" t="str">
        <f t="array" ref="T832">IFERROR(INDEX($S$3:$S$6255,SMALL(IF(ISNUMBER(SEARCH("",$S$3:$S$6255)),ROW($S$1:$S$6253),""),ROW(S830))),"")</f>
        <v>Dobratice</v>
      </c>
      <c r="U832" t="s">
        <v>5758</v>
      </c>
      <c r="V832">
        <v>534927.0</v>
      </c>
    </row>
    <row r="833" spans="13:22" ht="12.75" customHeight="1">
      <c r="M833" s="336">
        <f>IF(ISNUMBER(SEARCH(ZAKL_DATA!$B$29,N833)),MAX($M$2:M832)+1,0)</f>
        <v>831.0</v>
      </c>
      <c r="N833" s="356" t="s">
        <v>2423</v>
      </c>
      <c r="O833" s="358" t="s">
        <v>3372</v>
      </c>
      <c r="Q833" s="320" t="str">
        <f>IFERROR(VLOOKUP(ROWS($Q$3:Q833),$M$3:$N$1699,2,0),"")</f>
        <v>Opravy spotřební elektroniky</v>
      </c>
      <c r="S833" t="str">
        <f>IF(ISNUMBER(SEARCH(ZAKL_DATA!$B$18,FU!$U833)),U833,"")</f>
        <v>Dobrčice</v>
      </c>
      <c r="T833" t="str">
        <f t="array" ref="T833">IFERROR(INDEX($S$3:$S$6255,SMALL(IF(ISNUMBER(SEARCH("",$S$3:$S$6255)),ROW($S$1:$S$6253),""),ROW(S831))),"")</f>
        <v>Dobrčice</v>
      </c>
      <c r="U833" t="s">
        <v>3815</v>
      </c>
      <c r="V833">
        <v>534935.0</v>
      </c>
    </row>
    <row r="834" spans="13:22" ht="12.75" customHeight="1">
      <c r="M834" s="336">
        <f>IF(ISNUMBER(SEARCH(ZAKL_DATA!$B$29,N834)),MAX($M$2:M833)+1,0)</f>
        <v>832.0</v>
      </c>
      <c r="N834" s="356" t="s">
        <v>2424</v>
      </c>
      <c r="O834" s="358" t="s">
        <v>3373</v>
      </c>
      <c r="Q834" s="320"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7440</v>
      </c>
      <c r="V834">
        <v>534943.0</v>
      </c>
    </row>
    <row r="835" spans="13:22" ht="12.75" customHeight="1">
      <c r="M835" s="336">
        <f>IF(ISNUMBER(SEARCH(ZAKL_DATA!$B$29,N835)),MAX($M$2:M834)+1,0)</f>
        <v>833.0</v>
      </c>
      <c r="N835" s="356" t="s">
        <v>2425</v>
      </c>
      <c r="O835" s="358" t="s">
        <v>3374</v>
      </c>
      <c r="Q835" s="320" t="str">
        <f>IFERROR(VLOOKUP(ROWS($Q$3:Q835),$M$3:$N$1699,2,0),"")</f>
        <v>Opravy obuvi a kožených výrobků</v>
      </c>
      <c r="S835" t="str">
        <f>IF(ISNUMBER(SEARCH(ZAKL_DATA!$B$18,FU!$U835)),U835,"")</f>
        <v>Dobré Pole</v>
      </c>
      <c r="T835" t="str">
        <f t="array" ref="T835">IFERROR(INDEX($S$3:$S$6255,SMALL(IF(ISNUMBER(SEARCH("",$S$3:$S$6255)),ROW($S$1:$S$6253),""),ROW(S833))),"")</f>
        <v>Dobré Pole</v>
      </c>
      <c r="U835" t="s">
        <v>7962</v>
      </c>
      <c r="V835">
        <v>534951.0</v>
      </c>
    </row>
    <row r="836" spans="13:22" ht="12.75" customHeight="1">
      <c r="M836" s="336">
        <f>IF(ISNUMBER(SEARCH(ZAKL_DATA!$B$29,N836)),MAX($M$2:M835)+1,0)</f>
        <v>834.0</v>
      </c>
      <c r="N836" s="356" t="s">
        <v>2426</v>
      </c>
      <c r="O836" s="358" t="s">
        <v>3375</v>
      </c>
      <c r="Q836" s="320" t="str">
        <f>IFERROR(VLOOKUP(ROWS($Q$3:Q836),$M$3:$N$1699,2,0),"")</f>
        <v>Opravy nábytku a bytového zařízení</v>
      </c>
      <c r="S836" t="str">
        <f>IF(ISNUMBER(SEARCH(ZAKL_DATA!$B$18,FU!$U836)),U836,"")</f>
        <v>Dobrkovice</v>
      </c>
      <c r="T836" t="str">
        <f t="array" ref="T836">IFERROR(INDEX($S$3:$S$6255,SMALL(IF(ISNUMBER(SEARCH("",$S$3:$S$6255)),ROW($S$1:$S$6253),""),ROW(S834))),"")</f>
        <v>Dobrkovice</v>
      </c>
      <c r="U836" t="s">
        <v>8014</v>
      </c>
      <c r="V836">
        <v>534960.0</v>
      </c>
    </row>
    <row r="837" spans="13:22" ht="12.75" customHeight="1">
      <c r="M837" s="336">
        <f>IF(ISNUMBER(SEARCH(ZAKL_DATA!$B$29,N837)),MAX($M$2:M836)+1,0)</f>
        <v>835.0</v>
      </c>
      <c r="N837" s="356" t="s">
        <v>2427</v>
      </c>
      <c r="O837" s="358" t="s">
        <v>3376</v>
      </c>
      <c r="Q837" s="320"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5252</v>
      </c>
      <c r="V837">
        <v>534978.0</v>
      </c>
    </row>
    <row r="838" spans="13:22" ht="12.75" customHeight="1">
      <c r="M838" s="336">
        <f>IF(ISNUMBER(SEARCH(ZAKL_DATA!$B$29,N838)),MAX($M$2:M837)+1,0)</f>
        <v>836.0</v>
      </c>
      <c r="N838" s="356" t="s">
        <v>2428</v>
      </c>
      <c r="O838" s="358" t="s">
        <v>3377</v>
      </c>
      <c r="Q838" s="320"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8526</v>
      </c>
      <c r="V838">
        <v>534986.0</v>
      </c>
    </row>
    <row r="839" spans="13:22" ht="12.75" customHeight="1">
      <c r="M839" s="336">
        <f>IF(ISNUMBER(SEARCH(ZAKL_DATA!$B$29,N839)),MAX($M$2:M838)+1,0)</f>
        <v>837.0</v>
      </c>
      <c r="N839" s="356" t="s">
        <v>2430</v>
      </c>
      <c r="O839" s="358" t="s">
        <v>3378</v>
      </c>
      <c r="Q839" s="320"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6595</v>
      </c>
      <c r="V839">
        <v>534994.0</v>
      </c>
    </row>
    <row r="840" spans="13:22" ht="12.75" customHeight="1">
      <c r="M840" s="336">
        <f>IF(ISNUMBER(SEARCH(ZAKL_DATA!$B$29,N840)),MAX($M$2:M839)+1,0)</f>
        <v>838.0</v>
      </c>
      <c r="N840" s="356" t="s">
        <v>2431</v>
      </c>
      <c r="O840" s="358" t="s">
        <v>3379</v>
      </c>
      <c r="Q840" s="320"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6370</v>
      </c>
      <c r="V840">
        <v>535001.0</v>
      </c>
    </row>
    <row r="841" spans="13:22" ht="12.75" customHeight="1">
      <c r="M841" s="336">
        <f>IF(ISNUMBER(SEARCH(ZAKL_DATA!$B$29,N841)),MAX($M$2:M840)+1,0)</f>
        <v>839.0</v>
      </c>
      <c r="N841" s="356" t="s">
        <v>2432</v>
      </c>
      <c r="O841" s="358" t="s">
        <v>3380</v>
      </c>
      <c r="Q841" s="320" t="str">
        <f>IFERROR(VLOOKUP(ROWS($Q$3:Q841),$M$3:$N$1699,2,0),"")</f>
        <v>Pohřební a související činnosti</v>
      </c>
      <c r="S841" t="str">
        <f>IF(ISNUMBER(SEARCH(ZAKL_DATA!$B$18,FU!$U841)),U841,"")</f>
        <v>Dobrochov</v>
      </c>
      <c r="T841" t="str">
        <f t="array" ref="T841">IFERROR(INDEX($S$3:$S$6255,SMALL(IF(ISNUMBER(SEARCH("",$S$3:$S$6255)),ROW($S$1:$S$6253),""),ROW(S839))),"")</f>
        <v>Dobrochov</v>
      </c>
      <c r="U841" t="s">
        <v>8306</v>
      </c>
      <c r="V841">
        <v>535010.0</v>
      </c>
    </row>
    <row r="842" spans="13:22" ht="12.75" customHeight="1">
      <c r="M842" s="336">
        <f>IF(ISNUMBER(SEARCH(ZAKL_DATA!$B$29,N842)),MAX($M$2:M841)+1,0)</f>
        <v>840.0</v>
      </c>
      <c r="N842" s="356" t="s">
        <v>2433</v>
      </c>
      <c r="O842" s="358" t="s">
        <v>3381</v>
      </c>
      <c r="Q842" s="320"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5331</v>
      </c>
      <c r="V842">
        <v>535028.0</v>
      </c>
    </row>
    <row r="843" spans="13:22" ht="12.75" customHeight="1">
      <c r="M843" s="336">
        <f>IF(ISNUMBER(SEARCH(ZAKL_DATA!$B$29,N843)),MAX($M$2:M842)+1,0)</f>
        <v>841.0</v>
      </c>
      <c r="N843" s="356" t="s">
        <v>2434</v>
      </c>
      <c r="O843" s="358" t="s">
        <v>3382</v>
      </c>
      <c r="Q843" s="320"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8307</v>
      </c>
      <c r="V843">
        <v>535036.0</v>
      </c>
    </row>
    <row r="844" spans="13:22" ht="12.75" customHeight="1">
      <c r="M844" s="336">
        <f>IF(ISNUMBER(SEARCH(ZAKL_DATA!$B$29,N844)),MAX($M$2:M843)+1,0)</f>
        <v>842.0</v>
      </c>
      <c r="N844" s="356" t="s">
        <v>3383</v>
      </c>
      <c r="O844" s="358" t="s">
        <v>2889</v>
      </c>
      <c r="Q844" s="320"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5730</v>
      </c>
      <c r="V844">
        <v>535044.0</v>
      </c>
    </row>
    <row r="845" spans="13:22" ht="12.75" customHeight="1">
      <c r="M845" s="336">
        <f>IF(ISNUMBER(SEARCH(ZAKL_DATA!$B$29,N845)),MAX($M$2:M844)+1,0)</f>
        <v>843.0</v>
      </c>
      <c r="N845" s="356" t="s">
        <v>1690</v>
      </c>
      <c r="O845" s="358" t="s">
        <v>3384</v>
      </c>
      <c r="Q845" s="320" t="str">
        <f>IFERROR(VLOOKUP(ROWS($Q$3:Q845),$M$3:$N$1699,2,0),"")</f>
        <v>Výroba obuvi s usňovým svrškem</v>
      </c>
      <c r="S845" t="str">
        <f>IF(ISNUMBER(SEARCH(ZAKL_DATA!$B$18,FU!$U845)),U845,"")</f>
        <v>Dobronín</v>
      </c>
      <c r="T845" t="str">
        <f t="array" ref="T845">IFERROR(INDEX($S$3:$S$6255,SMALL(IF(ISNUMBER(SEARCH("",$S$3:$S$6255)),ROW($S$1:$S$6253),""),ROW(S843))),"")</f>
        <v>Dobronín</v>
      </c>
      <c r="U845" t="s">
        <v>8137</v>
      </c>
      <c r="V845">
        <v>535052.0</v>
      </c>
    </row>
    <row r="846" spans="13:22" ht="12.75" customHeight="1">
      <c r="M846" s="336">
        <f>IF(ISNUMBER(SEARCH(ZAKL_DATA!$B$29,N846)),MAX($M$2:M845)+1,0)</f>
        <v>844.0</v>
      </c>
      <c r="N846" s="356" t="s">
        <v>1691</v>
      </c>
      <c r="O846" s="358" t="s">
        <v>3385</v>
      </c>
      <c r="Q846" s="320"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6960</v>
      </c>
      <c r="V846">
        <v>535061.0</v>
      </c>
    </row>
    <row r="847" spans="13:22" ht="12.75" customHeight="1">
      <c r="M847" s="336">
        <f>IF(ISNUMBER(SEARCH(ZAKL_DATA!$B$29,N847)),MAX($M$2:M846)+1,0)</f>
        <v>845.0</v>
      </c>
      <c r="N847" s="356" t="s">
        <v>1700</v>
      </c>
      <c r="O847" s="358" t="s">
        <v>3386</v>
      </c>
      <c r="Q847" s="320" t="str">
        <f>IFERROR(VLOOKUP(ROWS($Q$3:Q847),$M$3:$N$1699,2,0),"")</f>
        <v>Výroba chemických buničin</v>
      </c>
      <c r="S847" t="str">
        <f>IF(ISNUMBER(SEARCH(ZAKL_DATA!$B$18,FU!$U847)),U847,"")</f>
        <v>Dobroutov</v>
      </c>
      <c r="T847" t="str">
        <f t="array" ref="T847">IFERROR(INDEX($S$3:$S$6255,SMALL(IF(ISNUMBER(SEARCH("",$S$3:$S$6255)),ROW($S$1:$S$6253),""),ROW(S845))),"")</f>
        <v>Dobroutov</v>
      </c>
      <c r="U847" t="s">
        <v>8138</v>
      </c>
      <c r="V847">
        <v>535079.0</v>
      </c>
    </row>
    <row r="848" spans="13:22" ht="12.75" customHeight="1">
      <c r="M848" s="336">
        <f>IF(ISNUMBER(SEARCH(ZAKL_DATA!$B$29,N848)),MAX($M$2:M847)+1,0)</f>
        <v>846.0</v>
      </c>
      <c r="N848" s="356" t="s">
        <v>1701</v>
      </c>
      <c r="O848" s="358" t="s">
        <v>3387</v>
      </c>
      <c r="Q848" s="320" t="str">
        <f>IFERROR(VLOOKUP(ROWS($Q$3:Q848),$M$3:$N$1699,2,0),"")</f>
        <v>Výroba mechanických vláknin</v>
      </c>
      <c r="S848" t="str">
        <f>IF(ISNUMBER(SEARCH(ZAKL_DATA!$B$18,FU!$U848)),U848,"")</f>
        <v>Dobrovice</v>
      </c>
      <c r="T848" t="str">
        <f t="array" ref="T848">IFERROR(INDEX($S$3:$S$6255,SMALL(IF(ISNUMBER(SEARCH("",$S$3:$S$6255)),ROW($S$1:$S$6253),""),ROW(S846))),"")</f>
        <v>Dobrovice</v>
      </c>
      <c r="U848" t="s">
        <v>4508</v>
      </c>
      <c r="V848">
        <v>535087.0</v>
      </c>
    </row>
    <row r="849" spans="13:22" ht="12.75" customHeight="1">
      <c r="M849" s="336">
        <f>IF(ISNUMBER(SEARCH(ZAKL_DATA!$B$29,N849)),MAX($M$2:M848)+1,0)</f>
        <v>847.0</v>
      </c>
      <c r="N849" s="356" t="s">
        <v>1702</v>
      </c>
      <c r="O849" s="358" t="s">
        <v>3388</v>
      </c>
      <c r="Q849" s="320"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3931</v>
      </c>
      <c r="V849">
        <v>535095.0</v>
      </c>
    </row>
    <row r="850" spans="13:22" ht="12.75" customHeight="1">
      <c r="M850" s="336">
        <f>IF(ISNUMBER(SEARCH(ZAKL_DATA!$B$29,N850)),MAX($M$2:M849)+1,0)</f>
        <v>848.0</v>
      </c>
      <c r="N850" s="356" t="s">
        <v>3389</v>
      </c>
      <c r="O850" s="358" t="s">
        <v>3390</v>
      </c>
      <c r="Q850" s="320"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4807</v>
      </c>
      <c r="V850">
        <v>535109.0</v>
      </c>
    </row>
    <row r="851" spans="13:22" ht="12.75" customHeight="1">
      <c r="M851" s="336">
        <f>IF(ISNUMBER(SEARCH(ZAKL_DATA!$B$29,N851)),MAX($M$2:M850)+1,0)</f>
        <v>849.0</v>
      </c>
      <c r="N851" s="356" t="s">
        <v>1725</v>
      </c>
      <c r="O851" s="358" t="s">
        <v>3391</v>
      </c>
      <c r="Q851" s="320"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3984</v>
      </c>
      <c r="V851">
        <v>535117.0</v>
      </c>
    </row>
    <row r="852" spans="13:22" ht="12.75" customHeight="1">
      <c r="M852" s="336">
        <f>IF(ISNUMBER(SEARCH(ZAKL_DATA!$B$29,N852)),MAX($M$2:M851)+1,0)</f>
        <v>850.0</v>
      </c>
      <c r="N852" s="356" t="s">
        <v>3392</v>
      </c>
      <c r="O852" s="358" t="s">
        <v>3393</v>
      </c>
      <c r="Q852" s="320"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7441</v>
      </c>
      <c r="V852">
        <v>535125.0</v>
      </c>
    </row>
    <row r="853" spans="13:22" ht="12.75" customHeight="1">
      <c r="M853" s="336">
        <f>IF(ISNUMBER(SEARCH(ZAKL_DATA!$B$29,N853)),MAX($M$2:M852)+1,0)</f>
        <v>851.0</v>
      </c>
      <c r="N853" s="356" t="s">
        <v>1737</v>
      </c>
      <c r="O853" s="358" t="s">
        <v>3394</v>
      </c>
      <c r="Q853" s="320" t="str">
        <f>IFERROR(VLOOKUP(ROWS($Q$3:Q853),$M$3:$N$1699,2,0),"")</f>
        <v>Výroba jiných chemických výrobků j. n.</v>
      </c>
      <c r="S853" t="str">
        <f>IF(ISNUMBER(SEARCH(ZAKL_DATA!$B$18,FU!$U853)),U853,"")</f>
        <v>Dobřany</v>
      </c>
      <c r="T853" t="str">
        <f t="array" ref="T853">IFERROR(INDEX($S$3:$S$6255,SMALL(IF(ISNUMBER(SEARCH("",$S$3:$S$6255)),ROW($S$1:$S$6253),""),ROW(S851))),"")</f>
        <v>Dobřany</v>
      </c>
      <c r="U853" t="s">
        <v>6065</v>
      </c>
      <c r="V853">
        <v>535133.0</v>
      </c>
    </row>
    <row r="854" spans="13:22" ht="12.75" customHeight="1">
      <c r="M854" s="336">
        <f>IF(ISNUMBER(SEARCH(ZAKL_DATA!$B$29,N854)),MAX($M$2:M853)+1,0)</f>
        <v>852.0</v>
      </c>
      <c r="N854" s="356" t="s">
        <v>1781</v>
      </c>
      <c r="O854" s="358" t="s">
        <v>3395</v>
      </c>
      <c r="Q854" s="320"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6065</v>
      </c>
      <c r="V854">
        <v>535141.0</v>
      </c>
    </row>
    <row r="855" spans="13:22" ht="12.75" customHeight="1">
      <c r="M855" s="336">
        <f>IF(ISNUMBER(SEARCH(ZAKL_DATA!$B$29,N855)),MAX($M$2:M854)+1,0)</f>
        <v>853.0</v>
      </c>
      <c r="N855" s="356" t="s">
        <v>1782</v>
      </c>
      <c r="O855" s="358" t="s">
        <v>3396</v>
      </c>
      <c r="Q855" s="320"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4729</v>
      </c>
      <c r="V855">
        <v>535150.0</v>
      </c>
    </row>
    <row r="856" spans="13:22" ht="12.75" customHeight="1">
      <c r="M856" s="336">
        <f>IF(ISNUMBER(SEARCH(ZAKL_DATA!$B$29,N856)),MAX($M$2:M855)+1,0)</f>
        <v>854.0</v>
      </c>
      <c r="N856" s="356" t="s">
        <v>1783</v>
      </c>
      <c r="O856" s="358" t="s">
        <v>3397</v>
      </c>
      <c r="Q856" s="320" t="str">
        <f>IFERROR(VLOOKUP(ROWS($Q$3:Q856),$M$3:$N$1699,2,0),"")</f>
        <v>Tváření výrobků za tepla</v>
      </c>
      <c r="S856" t="str">
        <f>IF(ISNUMBER(SEARCH(ZAKL_DATA!$B$18,FU!$U856)),U856,"")</f>
        <v>Dobřeň</v>
      </c>
      <c r="T856" t="str">
        <f t="array" ref="T856">IFERROR(INDEX($S$3:$S$6255,SMALL(IF(ISNUMBER(SEARCH("",$S$3:$S$6255)),ROW($S$1:$S$6253),""),ROW(S854))),"")</f>
        <v>Dobřeň</v>
      </c>
      <c r="U856" t="s">
        <v>4123</v>
      </c>
      <c r="V856">
        <v>535168.0</v>
      </c>
    </row>
    <row r="857" spans="13:22" ht="12.75" customHeight="1">
      <c r="M857" s="336">
        <f>IF(ISNUMBER(SEARCH(ZAKL_DATA!$B$29,N857)),MAX($M$2:M856)+1,0)</f>
        <v>855.0</v>
      </c>
      <c r="N857" s="356" t="s">
        <v>1798</v>
      </c>
      <c r="O857" s="358" t="s">
        <v>3398</v>
      </c>
      <c r="Q857" s="320"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6967</v>
      </c>
      <c r="V857">
        <v>535176.0</v>
      </c>
    </row>
    <row r="858" spans="13:22" ht="12.75" customHeight="1">
      <c r="M858" s="336">
        <f>IF(ISNUMBER(SEARCH(ZAKL_DATA!$B$29,N858)),MAX($M$2:M857)+1,0)</f>
        <v>856.0</v>
      </c>
      <c r="N858" s="356" t="s">
        <v>1799</v>
      </c>
      <c r="O858" s="358" t="s">
        <v>3399</v>
      </c>
      <c r="Q858" s="320"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4808</v>
      </c>
      <c r="V858">
        <v>535184.0</v>
      </c>
    </row>
    <row r="859" spans="13:22" ht="12.75" customHeight="1">
      <c r="M859" s="336">
        <f>IF(ISNUMBER(SEARCH(ZAKL_DATA!$B$29,N859)),MAX($M$2:M858)+1,0)</f>
        <v>857.0</v>
      </c>
      <c r="N859" s="356" t="s">
        <v>1800</v>
      </c>
      <c r="O859" s="358" t="s">
        <v>3400</v>
      </c>
      <c r="Q859" s="320" t="str">
        <f>IFERROR(VLOOKUP(ROWS($Q$3:Q859),$M$3:$N$1699,2,0),"")</f>
        <v>Výroba ostatních odlitků z litiny</v>
      </c>
      <c r="S859" t="str">
        <f>IF(ISNUMBER(SEARCH(ZAKL_DATA!$B$18,FU!$U859)),U859,"")</f>
        <v>Dobříč</v>
      </c>
      <c r="T859" t="str">
        <f t="array" ref="T859">IFERROR(INDEX($S$3:$S$6255,SMALL(IF(ISNUMBER(SEARCH("",$S$3:$S$6255)),ROW($S$1:$S$6253),""),ROW(S857))),"")</f>
        <v>Dobříč</v>
      </c>
      <c r="U859" t="s">
        <v>4808</v>
      </c>
      <c r="V859">
        <v>535192.0</v>
      </c>
    </row>
    <row r="860" spans="13:22" ht="12.75" customHeight="1">
      <c r="M860" s="336">
        <f>IF(ISNUMBER(SEARCH(ZAKL_DATA!$B$29,N860)),MAX($M$2:M859)+1,0)</f>
        <v>858.0</v>
      </c>
      <c r="N860" s="356" t="s">
        <v>1802</v>
      </c>
      <c r="O860" s="358" t="s">
        <v>3401</v>
      </c>
      <c r="Q860" s="320" t="str">
        <f>IFERROR(VLOOKUP(ROWS($Q$3:Q860),$M$3:$N$1699,2,0),"")</f>
        <v>Výroba odlitků z uhlíkatých ocelí</v>
      </c>
      <c r="S860" t="str">
        <f>IF(ISNUMBER(SEARCH(ZAKL_DATA!$B$18,FU!$U860)),U860,"")</f>
        <v>Dobřichov</v>
      </c>
      <c r="T860" t="str">
        <f t="array" ref="T860">IFERROR(INDEX($S$3:$S$6255,SMALL(IF(ISNUMBER(SEARCH("",$S$3:$S$6255)),ROW($S$1:$S$6253),""),ROW(S858))),"")</f>
        <v>Dobřichov</v>
      </c>
      <c r="U860" t="s">
        <v>4285</v>
      </c>
      <c r="V860">
        <v>535206.0</v>
      </c>
    </row>
    <row r="861" spans="13:22" ht="12.75" customHeight="1">
      <c r="M861" s="336">
        <f>IF(ISNUMBER(SEARCH(ZAKL_DATA!$B$29,N861)),MAX($M$2:M860)+1,0)</f>
        <v>859.0</v>
      </c>
      <c r="N861" s="356" t="s">
        <v>1803</v>
      </c>
      <c r="O861" s="358" t="s">
        <v>3402</v>
      </c>
      <c r="Q861" s="320"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4809</v>
      </c>
      <c r="V861">
        <v>535214.0</v>
      </c>
    </row>
    <row r="862" spans="13:22" ht="12.75" customHeight="1">
      <c r="M862" s="336">
        <f>IF(ISNUMBER(SEARCH(ZAKL_DATA!$B$29,N862)),MAX($M$2:M861)+1,0)</f>
        <v>860.0</v>
      </c>
      <c r="N862" s="356" t="s">
        <v>1918</v>
      </c>
      <c r="O862" s="358" t="s">
        <v>3403</v>
      </c>
      <c r="Q862" s="320" t="str">
        <f>IFERROR(VLOOKUP(ROWS($Q$3:Q862),$M$3:$N$1699,2,0),"")</f>
        <v>Opravy a údržba kolejových vozidel</v>
      </c>
      <c r="S862" t="str">
        <f>IF(ISNUMBER(SEARCH(ZAKL_DATA!$B$18,FU!$U862)),U862,"")</f>
        <v>Dobříkov</v>
      </c>
      <c r="T862" t="str">
        <f t="array" ref="T862">IFERROR(INDEX($S$3:$S$6255,SMALL(IF(ISNUMBER(SEARCH("",$S$3:$S$6255)),ROW($S$1:$S$6253),""),ROW(S860))),"")</f>
        <v>Dobříkov</v>
      </c>
      <c r="U862" t="s">
        <v>7698</v>
      </c>
      <c r="V862">
        <v>535222.0</v>
      </c>
    </row>
    <row r="863" spans="13:22" ht="12.75" customHeight="1">
      <c r="M863" s="336">
        <f>IF(ISNUMBER(SEARCH(ZAKL_DATA!$B$29,N863)),MAX($M$2:M862)+1,0)</f>
        <v>861.0</v>
      </c>
      <c r="N863" s="356" t="s">
        <v>3404</v>
      </c>
      <c r="O863" s="358" t="s">
        <v>3405</v>
      </c>
      <c r="Q863" s="320"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6572</v>
      </c>
      <c r="V863">
        <v>535231.0</v>
      </c>
    </row>
    <row r="864" spans="13:22" ht="12.75" customHeight="1">
      <c r="M864" s="336">
        <f>IF(ISNUMBER(SEARCH(ZAKL_DATA!$B$29,N864)),MAX($M$2:M863)+1,0)</f>
        <v>862.0</v>
      </c>
      <c r="N864" s="356" t="s">
        <v>3406</v>
      </c>
      <c r="O864" s="358" t="s">
        <v>2727</v>
      </c>
      <c r="Q864" s="320"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8590</v>
      </c>
      <c r="V864">
        <v>535249.0</v>
      </c>
    </row>
    <row r="865" spans="13:22" ht="12.75" customHeight="1">
      <c r="M865" s="336">
        <f>IF(ISNUMBER(SEARCH(ZAKL_DATA!$B$29,N865)),MAX($M$2:M864)+1,0)</f>
        <v>863.0</v>
      </c>
      <c r="N865" s="356" t="s">
        <v>1932</v>
      </c>
      <c r="O865" s="358" t="s">
        <v>3407</v>
      </c>
      <c r="Q865" s="320" t="str">
        <f>IFERROR(VLOOKUP(ROWS($Q$3:Q865),$M$3:$N$1699,2,0),"")</f>
        <v>Výroba tepla</v>
      </c>
      <c r="S865" t="str">
        <f>IF(ISNUMBER(SEARCH(ZAKL_DATA!$B$18,FU!$U865)),U865,"")</f>
        <v>Dobříš</v>
      </c>
      <c r="T865" t="str">
        <f t="array" ref="T865">IFERROR(INDEX($S$3:$S$6255,SMALL(IF(ISNUMBER(SEARCH("",$S$3:$S$6255)),ROW($S$1:$S$6253),""),ROW(S863))),"")</f>
        <v>Dobříš</v>
      </c>
      <c r="U865" t="s">
        <v>4883</v>
      </c>
      <c r="V865">
        <v>535257.0</v>
      </c>
    </row>
    <row r="866" spans="13:22" ht="12.75" customHeight="1">
      <c r="M866" s="336">
        <f>IF(ISNUMBER(SEARCH(ZAKL_DATA!$B$29,N866)),MAX($M$2:M865)+1,0)</f>
        <v>864.0</v>
      </c>
      <c r="N866" s="356" t="s">
        <v>1933</v>
      </c>
      <c r="O866" s="358" t="s">
        <v>3408</v>
      </c>
      <c r="Q866" s="320" t="str">
        <f>IFERROR(VLOOKUP(ROWS($Q$3:Q866),$M$3:$N$1699,2,0),"")</f>
        <v>Rozvod tepla</v>
      </c>
      <c r="S866" t="str">
        <f>IF(ISNUMBER(SEARCH(ZAKL_DATA!$B$18,FU!$U866)),U866,"")</f>
        <v>Dobřív</v>
      </c>
      <c r="T866" t="str">
        <f t="array" ref="T866">IFERROR(INDEX($S$3:$S$6255,SMALL(IF(ISNUMBER(SEARCH("",$S$3:$S$6255)),ROW($S$1:$S$6253),""),ROW(S864))),"")</f>
        <v>Dobřív</v>
      </c>
      <c r="U866" t="s">
        <v>6176</v>
      </c>
      <c r="V866">
        <v>535265.0</v>
      </c>
    </row>
    <row r="867" spans="13:22" ht="12.75" customHeight="1">
      <c r="M867" s="336">
        <f>IF(ISNUMBER(SEARCH(ZAKL_DATA!$B$29,N867)),MAX($M$2:M866)+1,0)</f>
        <v>865.0</v>
      </c>
      <c r="N867" s="356" t="s">
        <v>1934</v>
      </c>
      <c r="O867" s="358" t="s">
        <v>3409</v>
      </c>
      <c r="Q867" s="320" t="str">
        <f>IFERROR(VLOOKUP(ROWS($Q$3:Q867),$M$3:$N$1699,2,0),"")</f>
        <v>Výroba klimatizovaného vzduchu</v>
      </c>
      <c r="S867" t="str">
        <f>IF(ISNUMBER(SEARCH(ZAKL_DATA!$B$18,FU!$U867)),U867,"")</f>
        <v>Dobšice</v>
      </c>
      <c r="T867" t="str">
        <f t="array" ref="T867">IFERROR(INDEX($S$3:$S$6255,SMALL(IF(ISNUMBER(SEARCH("",$S$3:$S$6255)),ROW($S$1:$S$6253),""),ROW(S865))),"")</f>
        <v>Dobšice</v>
      </c>
      <c r="U867" t="s">
        <v>4556</v>
      </c>
      <c r="V867">
        <v>535273.0</v>
      </c>
    </row>
    <row r="868" spans="13:22" ht="12.75" customHeight="1">
      <c r="M868" s="336">
        <f>IF(ISNUMBER(SEARCH(ZAKL_DATA!$B$29,N868)),MAX($M$2:M867)+1,0)</f>
        <v>866.0</v>
      </c>
      <c r="N868" s="356" t="s">
        <v>1935</v>
      </c>
      <c r="O868" s="358" t="s">
        <v>3410</v>
      </c>
      <c r="Q868" s="320" t="str">
        <f>IFERROR(VLOOKUP(ROWS($Q$3:Q868),$M$3:$N$1699,2,0),"")</f>
        <v>Rozvod klimatizovaného vzduchu</v>
      </c>
      <c r="S868" t="str">
        <f>IF(ISNUMBER(SEARCH(ZAKL_DATA!$B$18,FU!$U868)),U868,"")</f>
        <v>Dobšice</v>
      </c>
      <c r="T868" t="str">
        <f t="array" ref="T868">IFERROR(INDEX($S$3:$S$6255,SMALL(IF(ISNUMBER(SEARCH("",$S$3:$S$6255)),ROW($S$1:$S$6253),""),ROW(S866))),"")</f>
        <v>Dobšice</v>
      </c>
      <c r="U868" t="s">
        <v>4556</v>
      </c>
      <c r="V868">
        <v>535281.0</v>
      </c>
    </row>
    <row r="869" spans="13:22" ht="12.75" customHeight="1">
      <c r="M869" s="336">
        <f>IF(ISNUMBER(SEARCH(ZAKL_DATA!$B$29,N869)),MAX($M$2:M868)+1,0)</f>
        <v>867.0</v>
      </c>
      <c r="N869" s="356" t="s">
        <v>1936</v>
      </c>
      <c r="O869" s="358" t="s">
        <v>3411</v>
      </c>
      <c r="Q869" s="320" t="str">
        <f>IFERROR(VLOOKUP(ROWS($Q$3:Q869),$M$3:$N$1699,2,0),"")</f>
        <v>Výroba chladicí vody</v>
      </c>
      <c r="S869" t="str">
        <f>IF(ISNUMBER(SEARCH(ZAKL_DATA!$B$18,FU!$U869)),U869,"")</f>
        <v>Dobšice</v>
      </c>
      <c r="T869" t="str">
        <f t="array" ref="T869">IFERROR(INDEX($S$3:$S$6255,SMALL(IF(ISNUMBER(SEARCH("",$S$3:$S$6255)),ROW($S$1:$S$6253),""),ROW(S867))),"")</f>
        <v>Dobšice</v>
      </c>
      <c r="U869" t="s">
        <v>4556</v>
      </c>
      <c r="V869">
        <v>535290.0</v>
      </c>
    </row>
    <row r="870" spans="13:22" ht="12.75" customHeight="1">
      <c r="M870" s="336">
        <f>IF(ISNUMBER(SEARCH(ZAKL_DATA!$B$29,N870)),MAX($M$2:M869)+1,0)</f>
        <v>868.0</v>
      </c>
      <c r="N870" s="356" t="s">
        <v>1937</v>
      </c>
      <c r="O870" s="358" t="s">
        <v>3412</v>
      </c>
      <c r="Q870" s="320" t="str">
        <f>IFERROR(VLOOKUP(ROWS($Q$3:Q870),$M$3:$N$1699,2,0),"")</f>
        <v>Rozvod chladicí vody</v>
      </c>
      <c r="S870" t="str">
        <f>IF(ISNUMBER(SEARCH(ZAKL_DATA!$B$18,FU!$U870)),U870,"")</f>
        <v>Dobšín</v>
      </c>
      <c r="T870" t="str">
        <f t="array" ref="T870">IFERROR(INDEX($S$3:$S$6255,SMALL(IF(ISNUMBER(SEARCH("",$S$3:$S$6255)),ROW($S$1:$S$6253),""),ROW(S868))),"")</f>
        <v>Dobšín</v>
      </c>
      <c r="U870" t="s">
        <v>7126</v>
      </c>
      <c r="V870">
        <v>535303.0</v>
      </c>
    </row>
    <row r="871" spans="13:22" ht="12.75" customHeight="1">
      <c r="M871" s="336">
        <f>IF(ISNUMBER(SEARCH(ZAKL_DATA!$B$29,N871)),MAX($M$2:M870)+1,0)</f>
        <v>869.0</v>
      </c>
      <c r="N871" s="356" t="s">
        <v>1938</v>
      </c>
      <c r="O871" s="358" t="s">
        <v>3413</v>
      </c>
      <c r="Q871" s="320" t="str">
        <f>IFERROR(VLOOKUP(ROWS($Q$3:Q871),$M$3:$N$1699,2,0),"")</f>
        <v>Výroba ledu</v>
      </c>
      <c r="S871" t="str">
        <f>IF(ISNUMBER(SEARCH(ZAKL_DATA!$B$18,FU!$U871)),U871,"")</f>
        <v>Dohalice</v>
      </c>
      <c r="T871" t="str">
        <f t="array" ref="T871">IFERROR(INDEX($S$3:$S$6255,SMALL(IF(ISNUMBER(SEARCH("",$S$3:$S$6255)),ROW($S$1:$S$6253),""),ROW(S869))),"")</f>
        <v>Dohalice</v>
      </c>
      <c r="U871" t="s">
        <v>6968</v>
      </c>
      <c r="V871">
        <v>535311.0</v>
      </c>
    </row>
    <row r="872" spans="13:22" ht="12.75" customHeight="1">
      <c r="M872" s="336">
        <f>IF(ISNUMBER(SEARCH(ZAKL_DATA!$B$29,N872)),MAX($M$2:M871)+1,0)</f>
        <v>870.0</v>
      </c>
      <c r="N872" s="356" t="s">
        <v>1954</v>
      </c>
      <c r="O872" s="358" t="s">
        <v>3414</v>
      </c>
      <c r="Q872" s="320" t="str">
        <f>IFERROR(VLOOKUP(ROWS($Q$3:Q872),$M$3:$N$1699,2,0),"")</f>
        <v>Výstavba nebytových budov</v>
      </c>
      <c r="S872" t="str">
        <f>IF(ISNUMBER(SEARCH(ZAKL_DATA!$B$18,FU!$U872)),U872,"")</f>
        <v>Doksany</v>
      </c>
      <c r="T872" t="str">
        <f t="array" ref="T872">IFERROR(INDEX($S$3:$S$6255,SMALL(IF(ISNUMBER(SEARCH("",$S$3:$S$6255)),ROW($S$1:$S$6253),""),ROW(S870))),"")</f>
        <v>Doksany</v>
      </c>
      <c r="U872" t="s">
        <v>6573</v>
      </c>
      <c r="V872">
        <v>535320.0</v>
      </c>
    </row>
    <row r="873" spans="13:22" ht="12.75" customHeight="1">
      <c r="M873" s="336">
        <f>IF(ISNUMBER(SEARCH(ZAKL_DATA!$B$29,N873)),MAX($M$2:M872)+1,0)</f>
        <v>871.0</v>
      </c>
      <c r="N873" s="356" t="s">
        <v>1962</v>
      </c>
      <c r="O873" s="358" t="s">
        <v>3415</v>
      </c>
      <c r="Q873" s="320" t="str">
        <f>IFERROR(VLOOKUP(ROWS($Q$3:Q873),$M$3:$N$1699,2,0),"")</f>
        <v>Výstavba inženýrských sítí pro kapaliny</v>
      </c>
      <c r="S873" t="str">
        <f>IF(ISNUMBER(SEARCH(ZAKL_DATA!$B$18,FU!$U873)),U873,"")</f>
        <v>Doksy</v>
      </c>
      <c r="T873" t="str">
        <f t="array" ref="T873">IFERROR(INDEX($S$3:$S$6255,SMALL(IF(ISNUMBER(SEARCH("",$S$3:$S$6255)),ROW($S$1:$S$6253),""),ROW(S871))),"")</f>
        <v>Doksy</v>
      </c>
      <c r="U873" t="s">
        <v>4184</v>
      </c>
      <c r="V873">
        <v>535338.0</v>
      </c>
    </row>
    <row r="874" spans="13:22" ht="12.75" customHeight="1">
      <c r="M874" s="336">
        <f>IF(ISNUMBER(SEARCH(ZAKL_DATA!$B$29,N874)),MAX($M$2:M873)+1,0)</f>
        <v>872.0</v>
      </c>
      <c r="N874" s="356" t="s">
        <v>1963</v>
      </c>
      <c r="O874" s="358" t="s">
        <v>3416</v>
      </c>
      <c r="Q874" s="320" t="str">
        <f>IFERROR(VLOOKUP(ROWS($Q$3:Q874),$M$3:$N$1699,2,0),"")</f>
        <v>Výstavba inženýrských sítí pro plyny</v>
      </c>
      <c r="S874" t="str">
        <f>IF(ISNUMBER(SEARCH(ZAKL_DATA!$B$18,FU!$U874)),U874,"")</f>
        <v>Doksy</v>
      </c>
      <c r="T874" t="str">
        <f t="array" ref="T874">IFERROR(INDEX($S$3:$S$6255,SMALL(IF(ISNUMBER(SEARCH("",$S$3:$S$6255)),ROW($S$1:$S$6253),""),ROW(S872))),"")</f>
        <v>Doksy</v>
      </c>
      <c r="U874" t="s">
        <v>4184</v>
      </c>
      <c r="V874">
        <v>535346.0</v>
      </c>
    </row>
    <row r="875" spans="13:22" ht="12.75" customHeight="1">
      <c r="M875" s="336">
        <f>IF(ISNUMBER(SEARCH(ZAKL_DATA!$B$29,N875)),MAX($M$2:M874)+1,0)</f>
        <v>873.0</v>
      </c>
      <c r="N875" s="356" t="s">
        <v>1982</v>
      </c>
      <c r="O875" s="358" t="s">
        <v>3417</v>
      </c>
      <c r="Q875" s="320" t="str">
        <f>IFERROR(VLOOKUP(ROWS($Q$3:Q875),$M$3:$N$1699,2,0),"")</f>
        <v>Sklenářské práce</v>
      </c>
      <c r="S875" t="str">
        <f>IF(ISNUMBER(SEARCH(ZAKL_DATA!$B$18,FU!$U875)),U875,"")</f>
        <v>Dolánky nad Ohří</v>
      </c>
      <c r="T875" t="str">
        <f t="array" ref="T875">IFERROR(INDEX($S$3:$S$6255,SMALL(IF(ISNUMBER(SEARCH("",$S$3:$S$6255)),ROW($S$1:$S$6253),""),ROW(S873))),"")</f>
        <v>Dolánky nad Ohří</v>
      </c>
      <c r="U875" t="s">
        <v>5858</v>
      </c>
      <c r="V875">
        <v>535354.0</v>
      </c>
    </row>
    <row r="876" spans="13:22" ht="12.75" customHeight="1">
      <c r="M876" s="336">
        <f>IF(ISNUMBER(SEARCH(ZAKL_DATA!$B$29,N876)),MAX($M$2:M875)+1,0)</f>
        <v>874.0</v>
      </c>
      <c r="N876" s="356" t="s">
        <v>1983</v>
      </c>
      <c r="O876" s="358" t="s">
        <v>3418</v>
      </c>
      <c r="Q876" s="320" t="str">
        <f>IFERROR(VLOOKUP(ROWS($Q$3:Q876),$M$3:$N$1699,2,0),"")</f>
        <v>Malířské a natěračské práce</v>
      </c>
      <c r="S876" t="str">
        <f>IF(ISNUMBER(SEARCH(ZAKL_DATA!$B$18,FU!$U876)),U876,"")</f>
        <v>Dolany</v>
      </c>
      <c r="T876" t="str">
        <f t="array" ref="T876">IFERROR(INDEX($S$3:$S$6255,SMALL(IF(ISNUMBER(SEARCH("",$S$3:$S$6255)),ROW($S$1:$S$6253),""),ROW(S874))),"")</f>
        <v>Dolany</v>
      </c>
      <c r="U876" t="s">
        <v>3651</v>
      </c>
      <c r="V876">
        <v>535362.0</v>
      </c>
    </row>
    <row r="877" spans="13:22" ht="12.75" customHeight="1">
      <c r="M877" s="336">
        <f>IF(ISNUMBER(SEARCH(ZAKL_DATA!$B$29,N877)),MAX($M$2:M876)+1,0)</f>
        <v>875.0</v>
      </c>
      <c r="N877" s="356" t="s">
        <v>1988</v>
      </c>
      <c r="O877" s="358" t="s">
        <v>3419</v>
      </c>
      <c r="Q877" s="320" t="str">
        <f>IFERROR(VLOOKUP(ROWS($Q$3:Q877),$M$3:$N$1699,2,0),"")</f>
        <v>Montáž a demontáž lešení a bednění</v>
      </c>
      <c r="S877" t="str">
        <f>IF(ISNUMBER(SEARCH(ZAKL_DATA!$B$18,FU!$U877)),U877,"")</f>
        <v>Dolany</v>
      </c>
      <c r="T877" t="str">
        <f t="array" ref="T877">IFERROR(INDEX($S$3:$S$6255,SMALL(IF(ISNUMBER(SEARCH("",$S$3:$S$6255)),ROW($S$1:$S$6253),""),ROW(S875))),"")</f>
        <v>Dolany</v>
      </c>
      <c r="U877" t="s">
        <v>3651</v>
      </c>
      <c r="V877">
        <v>535371.0</v>
      </c>
    </row>
    <row r="878" spans="13:22" ht="12.75" customHeight="1">
      <c r="M878" s="336">
        <f>IF(ISNUMBER(SEARCH(ZAKL_DATA!$B$29,N878)),MAX($M$2:M877)+1,0)</f>
        <v>876.0</v>
      </c>
      <c r="N878" s="356" t="s">
        <v>1989</v>
      </c>
      <c r="O878" s="358" t="s">
        <v>3420</v>
      </c>
      <c r="Q878" s="320" t="str">
        <f>IFERROR(VLOOKUP(ROWS($Q$3:Q878),$M$3:$N$1699,2,0),"")</f>
        <v>Jiné specializované stavební činnosti j. n.</v>
      </c>
      <c r="S878" t="str">
        <f>IF(ISNUMBER(SEARCH(ZAKL_DATA!$B$18,FU!$U878)),U878,"")</f>
        <v>Dolany</v>
      </c>
      <c r="T878" t="str">
        <f t="array" ref="T878">IFERROR(INDEX($S$3:$S$6255,SMALL(IF(ISNUMBER(SEARCH("",$S$3:$S$6255)),ROW($S$1:$S$6253),""),ROW(S876))),"")</f>
        <v>Dolany</v>
      </c>
      <c r="U878" t="s">
        <v>3651</v>
      </c>
      <c r="V878">
        <v>535389.0</v>
      </c>
    </row>
    <row r="879" spans="13:22" ht="12.75" customHeight="1">
      <c r="M879" s="336">
        <f>IF(ISNUMBER(SEARCH(ZAKL_DATA!$B$29,N879)),MAX($M$2:M878)+1,0)</f>
        <v>877.0</v>
      </c>
      <c r="N879" s="356" t="s">
        <v>3421</v>
      </c>
      <c r="O879" s="358" t="s">
        <v>3422</v>
      </c>
      <c r="Q879" s="320"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3651</v>
      </c>
      <c r="V879">
        <v>535397.0</v>
      </c>
    </row>
    <row r="880" spans="13:22" ht="12.75" customHeight="1">
      <c r="M880" s="336">
        <f>IF(ISNUMBER(SEARCH(ZAKL_DATA!$B$29,N880)),MAX($M$2:M879)+1,0)</f>
        <v>878.0</v>
      </c>
      <c r="N880" s="356" t="s">
        <v>3423</v>
      </c>
      <c r="O880" s="358" t="s">
        <v>3424</v>
      </c>
      <c r="Q880" s="320"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3651</v>
      </c>
      <c r="V880">
        <v>535401.0</v>
      </c>
    </row>
    <row r="881" spans="13:22" ht="12.75" customHeight="1">
      <c r="M881" s="336">
        <f>IF(ISNUMBER(SEARCH(ZAKL_DATA!$B$29,N881)),MAX($M$2:M880)+1,0)</f>
        <v>879.0</v>
      </c>
      <c r="N881" s="356" t="s">
        <v>2015</v>
      </c>
      <c r="O881" s="358" t="s">
        <v>3425</v>
      </c>
      <c r="Q881" s="320" t="str">
        <f>IFERROR(VLOOKUP(ROWS($Q$3:Q881),$M$3:$N$1699,2,0),"")</f>
        <v>Velkoobchod s oděvy</v>
      </c>
      <c r="S881" t="str">
        <f>IF(ISNUMBER(SEARCH(ZAKL_DATA!$B$18,FU!$U881)),U881,"")</f>
        <v>Dolany</v>
      </c>
      <c r="T881" t="str">
        <f t="array" ref="T881">IFERROR(INDEX($S$3:$S$6255,SMALL(IF(ISNUMBER(SEARCH("",$S$3:$S$6255)),ROW($S$1:$S$6253),""),ROW(S879))),"")</f>
        <v>Dolany</v>
      </c>
      <c r="U881" t="s">
        <v>3651</v>
      </c>
      <c r="V881">
        <v>535419.0</v>
      </c>
    </row>
    <row r="882" spans="13:22" ht="12.75" customHeight="1">
      <c r="M882" s="336">
        <f>IF(ISNUMBER(SEARCH(ZAKL_DATA!$B$29,N882)),MAX($M$2:M881)+1,0)</f>
        <v>880.0</v>
      </c>
      <c r="N882" s="356" t="s">
        <v>2016</v>
      </c>
      <c r="O882" s="358" t="s">
        <v>3426</v>
      </c>
      <c r="Q882" s="320" t="str">
        <f>IFERROR(VLOOKUP(ROWS($Q$3:Q882),$M$3:$N$1699,2,0),"")</f>
        <v>Velkoobchod s obuví</v>
      </c>
      <c r="S882" t="str">
        <f>IF(ISNUMBER(SEARCH(ZAKL_DATA!$B$18,FU!$U882)),U882,"")</f>
        <v>Dolany</v>
      </c>
      <c r="T882" t="str">
        <f t="array" ref="T882">IFERROR(INDEX($S$3:$S$6255,SMALL(IF(ISNUMBER(SEARCH("",$S$3:$S$6255)),ROW($S$1:$S$6253),""),ROW(S880))),"")</f>
        <v>Dolany</v>
      </c>
      <c r="U882" t="s">
        <v>3651</v>
      </c>
      <c r="V882">
        <v>535427.0</v>
      </c>
    </row>
    <row r="883" spans="13:22" ht="12.75" customHeight="1">
      <c r="M883" s="336">
        <f>IF(ISNUMBER(SEARCH(ZAKL_DATA!$B$29,N883)),MAX($M$2:M882)+1,0)</f>
        <v>881.0</v>
      </c>
      <c r="N883" s="356" t="s">
        <v>2018</v>
      </c>
      <c r="O883" s="358" t="s">
        <v>3427</v>
      </c>
      <c r="Q883" s="320"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4868</v>
      </c>
      <c r="V883">
        <v>535435.0</v>
      </c>
    </row>
    <row r="884" spans="13:22" ht="12.75" customHeight="1">
      <c r="M884" s="336">
        <f>IF(ISNUMBER(SEARCH(ZAKL_DATA!$B$29,N884)),MAX($M$2:M883)+1,0)</f>
        <v>882.0</v>
      </c>
      <c r="N884" s="356" t="s">
        <v>2019</v>
      </c>
      <c r="O884" s="358" t="s">
        <v>3428</v>
      </c>
      <c r="Q884" s="320"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8591</v>
      </c>
      <c r="V884">
        <v>535443.0</v>
      </c>
    </row>
    <row r="885" spans="13:22" ht="12.75" customHeight="1">
      <c r="M885" s="336">
        <f>IF(ISNUMBER(SEARCH(ZAKL_DATA!$B$29,N885)),MAX($M$2:M884)+1,0)</f>
        <v>883.0</v>
      </c>
      <c r="N885" s="356" t="s">
        <v>2037</v>
      </c>
      <c r="O885" s="358" t="s">
        <v>3429</v>
      </c>
      <c r="Q885" s="320"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5034</v>
      </c>
      <c r="V885">
        <v>535451.0</v>
      </c>
    </row>
    <row r="886" spans="13:22" ht="12.75" customHeight="1">
      <c r="M886" s="336">
        <f>IF(ISNUMBER(SEARCH(ZAKL_DATA!$B$29,N886)),MAX($M$2:M885)+1,0)</f>
        <v>884.0</v>
      </c>
      <c r="N886" s="356" t="s">
        <v>2038</v>
      </c>
      <c r="O886" s="358" t="s">
        <v>3430</v>
      </c>
      <c r="Q886" s="320"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6117</v>
      </c>
      <c r="V886">
        <v>535460.0</v>
      </c>
    </row>
    <row r="887" spans="13:22" ht="12.75" customHeight="1">
      <c r="M887" s="336">
        <f>IF(ISNUMBER(SEARCH(ZAKL_DATA!$B$29,N887)),MAX($M$2:M886)+1,0)</f>
        <v>885.0</v>
      </c>
      <c r="N887" s="356" t="s">
        <v>2039</v>
      </c>
      <c r="O887" s="358" t="s">
        <v>3431</v>
      </c>
      <c r="Q887" s="320"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3710</v>
      </c>
      <c r="V887">
        <v>535478.0</v>
      </c>
    </row>
    <row r="888" spans="13:22" ht="12.75" customHeight="1">
      <c r="M888" s="336">
        <f>IF(ISNUMBER(SEARCH(ZAKL_DATA!$B$29,N888)),MAX($M$2:M887)+1,0)</f>
        <v>886.0</v>
      </c>
      <c r="N888" s="356" t="s">
        <v>2044</v>
      </c>
      <c r="O888" s="358" t="s">
        <v>3432</v>
      </c>
      <c r="Q888" s="320"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4428</v>
      </c>
      <c r="V888">
        <v>535486.0</v>
      </c>
    </row>
    <row r="889" spans="13:22" ht="12.75" customHeight="1">
      <c r="M889" s="336">
        <f>IF(ISNUMBER(SEARCH(ZAKL_DATA!$B$29,N889)),MAX($M$2:M888)+1,0)</f>
        <v>887.0</v>
      </c>
      <c r="N889" s="356" t="s">
        <v>2045</v>
      </c>
      <c r="O889" s="358" t="s">
        <v>3433</v>
      </c>
      <c r="Q889" s="320"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3679</v>
      </c>
      <c r="V889">
        <v>535494.0</v>
      </c>
    </row>
    <row r="890" spans="13:22" ht="12.75" customHeight="1">
      <c r="M890" s="336">
        <f>IF(ISNUMBER(SEARCH(ZAKL_DATA!$B$29,N890)),MAX($M$2:M889)+1,0)</f>
        <v>888.0</v>
      </c>
      <c r="N890" s="356" t="s">
        <v>2079</v>
      </c>
      <c r="O890" s="358" t="s">
        <v>3434</v>
      </c>
      <c r="Q890" s="320"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8068</v>
      </c>
      <c r="V890">
        <v>535508.0</v>
      </c>
    </row>
    <row r="891" spans="13:22" ht="12.75" customHeight="1">
      <c r="M891" s="336">
        <f>IF(ISNUMBER(SEARCH(ZAKL_DATA!$B$29,N891)),MAX($M$2:M890)+1,0)</f>
        <v>889.0</v>
      </c>
      <c r="N891" s="356" t="s">
        <v>2080</v>
      </c>
      <c r="O891" s="358" t="s">
        <v>3435</v>
      </c>
      <c r="Q891" s="320" t="str">
        <f>IFERROR(VLOOKUP(ROWS($Q$3:Q891),$M$3:$N$1699,2,0),"")</f>
        <v>Maloobchod s pevnými palivy</v>
      </c>
      <c r="S891" t="str">
        <f>IF(ISNUMBER(SEARCH(ZAKL_DATA!$B$18,FU!$U891)),U891,"")</f>
        <v>Dolní Bousov</v>
      </c>
      <c r="T891" t="str">
        <f t="array" ref="T891">IFERROR(INDEX($S$3:$S$6255,SMALL(IF(ISNUMBER(SEARCH("",$S$3:$S$6255)),ROW($S$1:$S$6253),""),ROW(S889))),"")</f>
        <v>Dolní Bousov</v>
      </c>
      <c r="U891" t="s">
        <v>4510</v>
      </c>
      <c r="V891">
        <v>535516.0</v>
      </c>
    </row>
    <row r="892" spans="13:22" ht="12.75" customHeight="1">
      <c r="M892" s="336">
        <f>IF(ISNUMBER(SEARCH(ZAKL_DATA!$B$29,N892)),MAX($M$2:M891)+1,0)</f>
        <v>890.0</v>
      </c>
      <c r="N892" s="356" t="s">
        <v>2081</v>
      </c>
      <c r="O892" s="358" t="s">
        <v>3436</v>
      </c>
      <c r="Q892" s="320"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7626</v>
      </c>
      <c r="V892">
        <v>535524.0</v>
      </c>
    </row>
    <row r="893" spans="13:22" ht="12.75" customHeight="1">
      <c r="M893" s="336">
        <f>IF(ISNUMBER(SEARCH(ZAKL_DATA!$B$29,N893)),MAX($M$2:M892)+1,0)</f>
        <v>891.0</v>
      </c>
      <c r="N893" s="356" t="s">
        <v>2082</v>
      </c>
      <c r="O893" s="358" t="s">
        <v>3437</v>
      </c>
      <c r="Q893" s="320"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5946</v>
      </c>
      <c r="V893">
        <v>535532.0</v>
      </c>
    </row>
    <row r="894" spans="13:22" ht="12.75" customHeight="1">
      <c r="M894" s="336">
        <f>IF(ISNUMBER(SEARCH(ZAKL_DATA!$B$29,N894)),MAX($M$2:M893)+1,0)</f>
        <v>892.0</v>
      </c>
      <c r="N894" s="356" t="s">
        <v>2083</v>
      </c>
      <c r="O894" s="358" t="s">
        <v>3438</v>
      </c>
      <c r="Q894" s="320"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4810</v>
      </c>
      <c r="V894">
        <v>535541.0</v>
      </c>
    </row>
    <row r="895" spans="13:22" ht="12.75" customHeight="1">
      <c r="M895" s="336">
        <f>IF(ISNUMBER(SEARCH(ZAKL_DATA!$B$29,N895)),MAX($M$2:M894)+1,0)</f>
        <v>893.0</v>
      </c>
      <c r="N895" s="356" t="s">
        <v>2090</v>
      </c>
      <c r="O895" s="358" t="s">
        <v>3439</v>
      </c>
      <c r="Q895" s="320"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5132</v>
      </c>
      <c r="V895">
        <v>535559.0</v>
      </c>
    </row>
    <row r="896" spans="13:22" ht="12.75" customHeight="1">
      <c r="M896" s="336">
        <f>IF(ISNUMBER(SEARCH(ZAKL_DATA!$B$29,N896)),MAX($M$2:M895)+1,0)</f>
        <v>894.0</v>
      </c>
      <c r="N896" s="356" t="s">
        <v>3440</v>
      </c>
      <c r="O896" s="358" t="s">
        <v>3441</v>
      </c>
      <c r="Q896" s="320"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8139</v>
      </c>
      <c r="V896">
        <v>535567.0</v>
      </c>
    </row>
    <row r="897" spans="13:22" ht="12.75" customHeight="1">
      <c r="M897" s="336">
        <f>IF(ISNUMBER(SEARCH(ZAKL_DATA!$B$29,N897)),MAX($M$2:M896)+1,0)</f>
        <v>895.0</v>
      </c>
      <c r="N897" s="356" t="s">
        <v>2097</v>
      </c>
      <c r="O897" s="358" t="s">
        <v>3442</v>
      </c>
      <c r="Q897" s="320"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7699</v>
      </c>
      <c r="V897">
        <v>535575.0</v>
      </c>
    </row>
    <row r="898" spans="13:22" ht="12.75" customHeight="1">
      <c r="M898" s="336">
        <f>IF(ISNUMBER(SEARCH(ZAKL_DATA!$B$29,N898)),MAX($M$2:M897)+1,0)</f>
        <v>896.0</v>
      </c>
      <c r="N898" s="356" t="s">
        <v>2098</v>
      </c>
      <c r="O898" s="358" t="s">
        <v>3443</v>
      </c>
      <c r="Q898" s="320"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7700</v>
      </c>
      <c r="V898">
        <v>535583.0</v>
      </c>
    </row>
    <row r="899" spans="13:22" ht="12.75" customHeight="1">
      <c r="M899" s="336">
        <f>IF(ISNUMBER(SEARCH(ZAKL_DATA!$B$29,N899)),MAX($M$2:M898)+1,0)</f>
        <v>897.0</v>
      </c>
      <c r="N899" s="356" t="s">
        <v>2099</v>
      </c>
      <c r="O899" s="358" t="s">
        <v>3444</v>
      </c>
      <c r="Q899" s="320"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8856</v>
      </c>
      <c r="V899">
        <v>535591.0</v>
      </c>
    </row>
    <row r="900" spans="13:22" ht="12.75" customHeight="1">
      <c r="M900" s="336">
        <f>IF(ISNUMBER(SEARCH(ZAKL_DATA!$B$29,N900)),MAX($M$2:M899)+1,0)</f>
        <v>898.0</v>
      </c>
      <c r="N900" s="356" t="s">
        <v>2100</v>
      </c>
      <c r="O900" s="358" t="s">
        <v>3445</v>
      </c>
      <c r="Q900" s="320"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8592</v>
      </c>
      <c r="V900">
        <v>535605.0</v>
      </c>
    </row>
    <row r="901" spans="13:22" ht="12.75" customHeight="1">
      <c r="M901" s="336">
        <f>IF(ISNUMBER(SEARCH(ZAKL_DATA!$B$29,N901)),MAX($M$2:M900)+1,0)</f>
        <v>899.0</v>
      </c>
      <c r="N901" s="356" t="s">
        <v>2105</v>
      </c>
      <c r="O901" s="358" t="s">
        <v>3446</v>
      </c>
      <c r="Q901" s="320"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7963</v>
      </c>
      <c r="V901">
        <v>535613.0</v>
      </c>
    </row>
    <row r="902" spans="13:22" ht="12.75" customHeight="1">
      <c r="M902" s="336">
        <f>IF(ISNUMBER(SEARCH(ZAKL_DATA!$B$29,N902)),MAX($M$2:M901)+1,0)</f>
        <v>900.0</v>
      </c>
      <c r="N902" s="356" t="s">
        <v>2106</v>
      </c>
      <c r="O902" s="358" t="s">
        <v>3447</v>
      </c>
      <c r="Q902" s="320"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5227</v>
      </c>
      <c r="V902">
        <v>535621.0</v>
      </c>
    </row>
    <row r="903" spans="13:22" ht="12.75" customHeight="1">
      <c r="M903" s="336">
        <f>IF(ISNUMBER(SEARCH(ZAKL_DATA!$B$29,N903)),MAX($M$2:M902)+1,0)</f>
        <v>901.0</v>
      </c>
      <c r="N903" s="356" t="s">
        <v>2107</v>
      </c>
      <c r="O903" s="358" t="s">
        <v>3448</v>
      </c>
      <c r="Q903" s="320" t="str">
        <f>IFERROR(VLOOKUP(ROWS($Q$3:Q903),$M$3:$N$1699,2,0),"")</f>
        <v>Potrubní doprava ostatní</v>
      </c>
      <c r="S903" t="str">
        <f>IF(ISNUMBER(SEARCH(ZAKL_DATA!$B$18,FU!$U903)),U903,"")</f>
        <v>Dolní Dvůr</v>
      </c>
      <c r="T903" t="str">
        <f t="array" ref="T903">IFERROR(INDEX($S$3:$S$6255,SMALL(IF(ISNUMBER(SEARCH("",$S$3:$S$6255)),ROW($S$1:$S$6253),""),ROW(S901))),"")</f>
        <v>Dolní Dvůr</v>
      </c>
      <c r="U903" t="s">
        <v>7628</v>
      </c>
      <c r="V903">
        <v>535630.0</v>
      </c>
    </row>
    <row r="904" spans="13:22" ht="12.75" customHeight="1">
      <c r="M904" s="336">
        <f>IF(ISNUMBER(SEARCH(ZAKL_DATA!$B$29,N904)),MAX($M$2:M903)+1,0)</f>
        <v>902.0</v>
      </c>
      <c r="N904" s="356" t="s">
        <v>2115</v>
      </c>
      <c r="O904" s="358" t="s">
        <v>3449</v>
      </c>
      <c r="Q904" s="320"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5259</v>
      </c>
      <c r="V904">
        <v>535648.0</v>
      </c>
    </row>
    <row r="905" spans="13:22" ht="12.75" customHeight="1">
      <c r="M905" s="336">
        <f>IF(ISNUMBER(SEARCH(ZAKL_DATA!$B$29,N905)),MAX($M$2:M904)+1,0)</f>
        <v>903.0</v>
      </c>
      <c r="N905" s="356" t="s">
        <v>2116</v>
      </c>
      <c r="O905" s="358" t="s">
        <v>3450</v>
      </c>
      <c r="Q905" s="320"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4884</v>
      </c>
      <c r="V905">
        <v>535656.0</v>
      </c>
    </row>
    <row r="906" spans="13:22" ht="12.75" customHeight="1">
      <c r="M906" s="336">
        <f>IF(ISNUMBER(SEARCH(ZAKL_DATA!$B$29,N906)),MAX($M$2:M905)+1,0)</f>
        <v>904.0</v>
      </c>
      <c r="N906" s="356" t="s">
        <v>2117</v>
      </c>
      <c r="O906" s="358" t="s">
        <v>3451</v>
      </c>
      <c r="Q906" s="320"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8698</v>
      </c>
      <c r="V906">
        <v>535664.0</v>
      </c>
    </row>
    <row r="907" spans="13:22" ht="12.75" customHeight="1">
      <c r="M907" s="336">
        <f>IF(ISNUMBER(SEARCH(ZAKL_DATA!$B$29,N907)),MAX($M$2:M906)+1,0)</f>
        <v>905.0</v>
      </c>
      <c r="N907" s="356" t="s">
        <v>2118</v>
      </c>
      <c r="O907" s="358" t="s">
        <v>3452</v>
      </c>
      <c r="Q907" s="320"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5732</v>
      </c>
      <c r="V907">
        <v>535672.0</v>
      </c>
    </row>
    <row r="908" spans="13:22" ht="12.75" customHeight="1">
      <c r="M908" s="336">
        <f>IF(ISNUMBER(SEARCH(ZAKL_DATA!$B$29,N908)),MAX($M$2:M907)+1,0)</f>
        <v>906.0</v>
      </c>
      <c r="N908" s="356" t="s">
        <v>2119</v>
      </c>
      <c r="O908" s="358" t="s">
        <v>3453</v>
      </c>
      <c r="Q908" s="320"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6118</v>
      </c>
      <c r="V908">
        <v>535681.0</v>
      </c>
    </row>
    <row r="909" spans="13:22" ht="12.75" customHeight="1">
      <c r="M909" s="336">
        <f>IF(ISNUMBER(SEARCH(ZAKL_DATA!$B$29,N909)),MAX($M$2:M908)+1,0)</f>
        <v>907.0</v>
      </c>
      <c r="N909" s="356" t="s">
        <v>2136</v>
      </c>
      <c r="O909" s="358" t="s">
        <v>3454</v>
      </c>
      <c r="Q909" s="320" t="str">
        <f>IFERROR(VLOOKUP(ROWS($Q$3:Q909),$M$3:$N$1699,2,0),"")</f>
        <v>Hotely</v>
      </c>
      <c r="S909" t="str">
        <f>IF(ISNUMBER(SEARCH(ZAKL_DATA!$B$18,FU!$U909)),U909,"")</f>
        <v>Dolní Hrachovice</v>
      </c>
      <c r="T909" t="str">
        <f t="array" ref="T909">IFERROR(INDEX($S$3:$S$6255,SMALL(IF(ISNUMBER(SEARCH("",$S$3:$S$6255)),ROW($S$1:$S$6253),""),ROW(S907))),"")</f>
        <v>Dolní Hrachovice</v>
      </c>
      <c r="U909" t="s">
        <v>6218</v>
      </c>
      <c r="V909">
        <v>535699.0</v>
      </c>
    </row>
    <row r="910" spans="13:22" ht="12.75" customHeight="1">
      <c r="M910" s="336">
        <f>IF(ISNUMBER(SEARCH(ZAKL_DATA!$B$29,N910)),MAX($M$2:M909)+1,0)</f>
        <v>908.0</v>
      </c>
      <c r="N910" s="356" t="s">
        <v>2137</v>
      </c>
      <c r="O910" s="358" t="s">
        <v>3455</v>
      </c>
      <c r="Q910" s="320" t="str">
        <f>IFERROR(VLOOKUP(ROWS($Q$3:Q910),$M$3:$N$1699,2,0),"")</f>
        <v>Motely, botely</v>
      </c>
      <c r="S910" t="str">
        <f>IF(ISNUMBER(SEARCH(ZAKL_DATA!$B$18,FU!$U910)),U910,"")</f>
        <v>Dolní Chvatliny</v>
      </c>
      <c r="T910" t="str">
        <f t="array" ref="T910">IFERROR(INDEX($S$3:$S$6255,SMALL(IF(ISNUMBER(SEARCH("",$S$3:$S$6255)),ROW($S$1:$S$6253),""),ROW(S908))),"")</f>
        <v>Dolní Chvatliny</v>
      </c>
      <c r="U910" t="s">
        <v>4286</v>
      </c>
      <c r="V910">
        <v>535702.0</v>
      </c>
    </row>
    <row r="911" spans="13:22" ht="12.75" customHeight="1">
      <c r="M911" s="336">
        <f>IF(ISNUMBER(SEARCH(ZAKL_DATA!$B$29,N911)),MAX($M$2:M910)+1,0)</f>
        <v>909.0</v>
      </c>
      <c r="N911" s="356" t="s">
        <v>2138</v>
      </c>
      <c r="O911" s="358" t="s">
        <v>3456</v>
      </c>
      <c r="Q911" s="320"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7629</v>
      </c>
      <c r="V911">
        <v>535711.0</v>
      </c>
    </row>
    <row r="912" spans="13:22" ht="12.75" customHeight="1">
      <c r="M912" s="336">
        <f>IF(ISNUMBER(SEARCH(ZAKL_DATA!$B$29,N912)),MAX($M$2:M911)+1,0)</f>
        <v>910.0</v>
      </c>
      <c r="N912" s="356" t="s">
        <v>2142</v>
      </c>
      <c r="O912" s="358" t="s">
        <v>3457</v>
      </c>
      <c r="Q912" s="320"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7861</v>
      </c>
      <c r="V912">
        <v>535729.0</v>
      </c>
    </row>
    <row r="913" spans="13:22" ht="12.75" customHeight="1">
      <c r="M913" s="336">
        <f>IF(ISNUMBER(SEARCH(ZAKL_DATA!$B$29,N913)),MAX($M$2:M912)+1,0)</f>
        <v>911.0</v>
      </c>
      <c r="N913" s="356" t="s">
        <v>2143</v>
      </c>
      <c r="O913" s="358" t="s">
        <v>3458</v>
      </c>
      <c r="Q913" s="320"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3939</v>
      </c>
      <c r="V913">
        <v>535737.0</v>
      </c>
    </row>
    <row r="914" spans="13:22" ht="12.75" customHeight="1">
      <c r="M914" s="336">
        <f>IF(ISNUMBER(SEARCH(ZAKL_DATA!$B$29,N914)),MAX($M$2:M913)+1,0)</f>
        <v>912.0</v>
      </c>
      <c r="N914" s="356" t="s">
        <v>2144</v>
      </c>
      <c r="O914" s="358" t="s">
        <v>3459</v>
      </c>
      <c r="Q914" s="320" t="str">
        <f>IFERROR(VLOOKUP(ROWS($Q$3:Q914),$M$3:$N$1699,2,0),"")</f>
        <v>Ostatní ubytování j. n.</v>
      </c>
      <c r="S914" t="str">
        <f>IF(ISNUMBER(SEARCH(ZAKL_DATA!$B$18,FU!$U914)),U914,"")</f>
        <v>Dolní Krupá</v>
      </c>
      <c r="T914" t="str">
        <f t="array" ref="T914">IFERROR(INDEX($S$3:$S$6255,SMALL(IF(ISNUMBER(SEARCH("",$S$3:$S$6255)),ROW($S$1:$S$6253),""),ROW(S912))),"")</f>
        <v>Dolní Krupá</v>
      </c>
      <c r="U914" t="s">
        <v>4511</v>
      </c>
      <c r="V914">
        <v>535745.0</v>
      </c>
    </row>
    <row r="915" spans="13:22" ht="12.75" customHeight="1">
      <c r="M915" s="336">
        <f>IF(ISNUMBER(SEARCH(ZAKL_DATA!$B$29,N915)),MAX($M$2:M914)+1,0)</f>
        <v>913.0</v>
      </c>
      <c r="N915" s="356" t="s">
        <v>2150</v>
      </c>
      <c r="O915" s="358" t="s">
        <v>3460</v>
      </c>
      <c r="Q915" s="320"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4511</v>
      </c>
      <c r="V915">
        <v>535753.0</v>
      </c>
    </row>
    <row r="916" spans="13:22" ht="12.75" customHeight="1">
      <c r="M916" s="336">
        <f>IF(ISNUMBER(SEARCH(ZAKL_DATA!$B$29,N916)),MAX($M$2:M915)+1,0)</f>
        <v>914.0</v>
      </c>
      <c r="N916" s="356" t="s">
        <v>2151</v>
      </c>
      <c r="O916" s="358" t="s">
        <v>3461</v>
      </c>
      <c r="Q916" s="320"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7630</v>
      </c>
      <c r="V916">
        <v>535761.0</v>
      </c>
    </row>
    <row r="917" spans="13:22" ht="12.75" customHeight="1">
      <c r="M917" s="336">
        <f>IF(ISNUMBER(SEARCH(ZAKL_DATA!$B$29,N917)),MAX($M$2:M916)+1,0)</f>
        <v>915.0</v>
      </c>
      <c r="N917" s="356" t="s">
        <v>2152</v>
      </c>
      <c r="O917" s="358" t="s">
        <v>3462</v>
      </c>
      <c r="Q917" s="320"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8185</v>
      </c>
      <c r="V917">
        <v>535770.0</v>
      </c>
    </row>
    <row r="918" spans="13:22" ht="12.75" customHeight="1">
      <c r="M918" s="336">
        <f>IF(ISNUMBER(SEARCH(ZAKL_DATA!$B$29,N918)),MAX($M$2:M917)+1,0)</f>
        <v>916.0</v>
      </c>
      <c r="N918" s="356" t="s">
        <v>2175</v>
      </c>
      <c r="O918" s="358" t="s">
        <v>3463</v>
      </c>
      <c r="Q918" s="320"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3711</v>
      </c>
      <c r="V918">
        <v>535788.0</v>
      </c>
    </row>
    <row r="919" spans="13:22" ht="12.75" customHeight="1">
      <c r="M919" s="336">
        <f>IF(ISNUMBER(SEARCH(ZAKL_DATA!$B$29,N919)),MAX($M$2:M918)+1,0)</f>
        <v>917.0</v>
      </c>
      <c r="N919" s="356" t="s">
        <v>2176</v>
      </c>
      <c r="O919" s="358" t="s">
        <v>3464</v>
      </c>
      <c r="Q919" s="320"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3711</v>
      </c>
      <c r="V919">
        <v>535796.0</v>
      </c>
    </row>
    <row r="920" spans="13:22" ht="12.75" customHeight="1">
      <c r="M920" s="336">
        <f>IF(ISNUMBER(SEARCH(ZAKL_DATA!$B$29,N920)),MAX($M$2:M919)+1,0)</f>
        <v>918.0</v>
      </c>
      <c r="N920" s="356" t="s">
        <v>2177</v>
      </c>
      <c r="O920" s="358" t="s">
        <v>3465</v>
      </c>
      <c r="Q920" s="320"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8699</v>
      </c>
      <c r="V920">
        <v>535800.0</v>
      </c>
    </row>
    <row r="921" spans="13:22" ht="12.75" customHeight="1">
      <c r="M921" s="336">
        <f>IF(ISNUMBER(SEARCH(ZAKL_DATA!$B$29,N921)),MAX($M$2:M920)+1,0)</f>
        <v>919.0</v>
      </c>
      <c r="N921" s="356" t="s">
        <v>2178</v>
      </c>
      <c r="O921" s="358" t="s">
        <v>3466</v>
      </c>
      <c r="Q921" s="320"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5492</v>
      </c>
      <c r="V921">
        <v>535818.0</v>
      </c>
    </row>
    <row r="922" spans="13:22" ht="12.75" customHeight="1">
      <c r="M922" s="336">
        <f>IF(ISNUMBER(SEARCH(ZAKL_DATA!$B$29,N922)),MAX($M$2:M921)+1,0)</f>
        <v>920.0</v>
      </c>
      <c r="N922" s="356" t="s">
        <v>2179</v>
      </c>
      <c r="O922" s="358" t="s">
        <v>3467</v>
      </c>
      <c r="Q922" s="320"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3789</v>
      </c>
      <c r="V922">
        <v>535826.0</v>
      </c>
    </row>
    <row r="923" spans="13:22" ht="12.75" customHeight="1">
      <c r="M923" s="336">
        <f>IF(ISNUMBER(SEARCH(ZAKL_DATA!$B$29,N923)),MAX($M$2:M922)+1,0)</f>
        <v>921.0</v>
      </c>
      <c r="N923" s="356" t="s">
        <v>2181</v>
      </c>
      <c r="O923" s="358" t="s">
        <v>3468</v>
      </c>
      <c r="Q923" s="320"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8700</v>
      </c>
      <c r="V923">
        <v>535834.0</v>
      </c>
    </row>
    <row r="924" spans="13:22" ht="12.75" customHeight="1">
      <c r="M924" s="336">
        <f>IF(ISNUMBER(SEARCH(ZAKL_DATA!$B$29,N924)),MAX($M$2:M923)+1,0)</f>
        <v>922.0</v>
      </c>
      <c r="N924" s="356" t="s">
        <v>2182</v>
      </c>
      <c r="O924" s="358" t="s">
        <v>3469</v>
      </c>
      <c r="Q924" s="320"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6066</v>
      </c>
      <c r="V924">
        <v>535842.0</v>
      </c>
    </row>
    <row r="925" spans="13:22" ht="12.75" customHeight="1">
      <c r="M925" s="336">
        <f>IF(ISNUMBER(SEARCH(ZAKL_DATA!$B$29,N925)),MAX($M$2:M924)+1,0)</f>
        <v>923.0</v>
      </c>
      <c r="N925" s="356" t="s">
        <v>2183</v>
      </c>
      <c r="O925" s="358" t="s">
        <v>3470</v>
      </c>
      <c r="Q925" s="320"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8914</v>
      </c>
      <c r="V925">
        <v>535851.0</v>
      </c>
    </row>
    <row r="926" spans="13:22" ht="12.75" customHeight="1">
      <c r="M926" s="336">
        <f>IF(ISNUMBER(SEARCH(ZAKL_DATA!$B$29,N926)),MAX($M$2:M925)+1,0)</f>
        <v>924.0</v>
      </c>
      <c r="N926" s="356" t="s">
        <v>2184</v>
      </c>
      <c r="O926" s="358" t="s">
        <v>3471</v>
      </c>
      <c r="Q926" s="320"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6853</v>
      </c>
      <c r="V926">
        <v>535869.0</v>
      </c>
    </row>
    <row r="927" spans="13:22" ht="12.75" customHeight="1">
      <c r="M927" s="336">
        <f>IF(ISNUMBER(SEARCH(ZAKL_DATA!$B$29,N927)),MAX($M$2:M926)+1,0)</f>
        <v>925.0</v>
      </c>
      <c r="N927" s="356" t="s">
        <v>2185</v>
      </c>
      <c r="O927" s="358" t="s">
        <v>3472</v>
      </c>
      <c r="Q927" s="320"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7702</v>
      </c>
      <c r="V927">
        <v>535877.0</v>
      </c>
    </row>
    <row r="928" spans="13:22" ht="12.75" customHeight="1">
      <c r="M928" s="336">
        <f>IF(ISNUMBER(SEARCH(ZAKL_DATA!$B$29,N928)),MAX($M$2:M927)+1,0)</f>
        <v>926.0</v>
      </c>
      <c r="N928" s="356" t="s">
        <v>2208</v>
      </c>
      <c r="O928" s="358" t="s">
        <v>3473</v>
      </c>
      <c r="Q928" s="320"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8816</v>
      </c>
      <c r="V928">
        <v>535885.0</v>
      </c>
    </row>
    <row r="929" spans="13:22" ht="12.75" customHeight="1">
      <c r="M929" s="336">
        <f>IF(ISNUMBER(SEARCH(ZAKL_DATA!$B$29,N929)),MAX($M$2:M928)+1,0)</f>
        <v>927.0</v>
      </c>
      <c r="N929" s="356" t="s">
        <v>2209</v>
      </c>
      <c r="O929" s="358" t="s">
        <v>3474</v>
      </c>
      <c r="Q929" s="320"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8470</v>
      </c>
      <c r="V929">
        <v>535893.0</v>
      </c>
    </row>
    <row r="930" spans="13:22" ht="12.75" customHeight="1">
      <c r="M930" s="336">
        <f>IF(ISNUMBER(SEARCH(ZAKL_DATA!$B$29,N930)),MAX($M$2:M929)+1,0)</f>
        <v>928.0</v>
      </c>
      <c r="N930" s="356" t="s">
        <v>2210</v>
      </c>
      <c r="O930" s="358" t="s">
        <v>3475</v>
      </c>
      <c r="Q930" s="320" t="str">
        <f>IFERROR(VLOOKUP(ROWS($Q$3:Q930),$M$3:$N$1699,2,0),"")</f>
        <v>Činnosti zastaváren</v>
      </c>
      <c r="S930" t="str">
        <f>IF(ISNUMBER(SEARCH(ZAKL_DATA!$B$18,FU!$U930)),U930,"")</f>
        <v>Dolní Nětčice</v>
      </c>
      <c r="T930" t="str">
        <f t="array" ref="T930">IFERROR(INDEX($S$3:$S$6255,SMALL(IF(ISNUMBER(SEARCH("",$S$3:$S$6255)),ROW($S$1:$S$6253),""),ROW(S928))),"")</f>
        <v>Dolní Nětčice</v>
      </c>
      <c r="U930" t="s">
        <v>6907</v>
      </c>
      <c r="V930">
        <v>535907.0</v>
      </c>
    </row>
    <row r="931" spans="13:22" ht="12.75" customHeight="1">
      <c r="M931" s="336">
        <f>IF(ISNUMBER(SEARCH(ZAKL_DATA!$B$29,N931)),MAX($M$2:M930)+1,0)</f>
        <v>929.0</v>
      </c>
      <c r="N931" s="356" t="s">
        <v>2211</v>
      </c>
      <c r="O931" s="358" t="s">
        <v>3476</v>
      </c>
      <c r="Q931" s="320" t="str">
        <f>IFERROR(VLOOKUP(ROWS($Q$3:Q931),$M$3:$N$1699,2,0),"")</f>
        <v>Ostatní poskytování úvěrů j. n.</v>
      </c>
      <c r="S931" t="str">
        <f>IF(ISNUMBER(SEARCH(ZAKL_DATA!$B$18,FU!$U931)),U931,"")</f>
        <v>Dolní Nivy</v>
      </c>
      <c r="T931" t="str">
        <f t="array" ref="T931">IFERROR(INDEX($S$3:$S$6255,SMALL(IF(ISNUMBER(SEARCH("",$S$3:$S$6255)),ROW($S$1:$S$6253),""),ROW(S929))),"")</f>
        <v>Dolní Nivy</v>
      </c>
      <c r="U931" t="s">
        <v>6204</v>
      </c>
      <c r="V931">
        <v>535915.0</v>
      </c>
    </row>
    <row r="932" spans="13:22" ht="12.75" customHeight="1">
      <c r="M932" s="336">
        <f>IF(ISNUMBER(SEARCH(ZAKL_DATA!$B$29,N932)),MAX($M$2:M931)+1,0)</f>
        <v>930.0</v>
      </c>
      <c r="N932" s="356" t="s">
        <v>2213</v>
      </c>
      <c r="O932" s="358" t="s">
        <v>3477</v>
      </c>
      <c r="Q932" s="320" t="str">
        <f>IFERROR(VLOOKUP(ROWS($Q$3:Q932),$M$3:$N$1699,2,0),"")</f>
        <v>Faktoringové činnosti</v>
      </c>
      <c r="S932" t="str">
        <f>IF(ISNUMBER(SEARCH(ZAKL_DATA!$B$18,FU!$U932)),U932,"")</f>
        <v>Dolní Novosedly</v>
      </c>
      <c r="T932" t="str">
        <f t="array" ref="T932">IFERROR(INDEX($S$3:$S$6255,SMALL(IF(ISNUMBER(SEARCH("",$S$3:$S$6255)),ROW($S$1:$S$6253),""),ROW(S930))),"")</f>
        <v>Dolní Novosedly</v>
      </c>
      <c r="U932" t="s">
        <v>6360</v>
      </c>
      <c r="V932">
        <v>535923.0</v>
      </c>
    </row>
    <row r="933" spans="13:22" ht="12.75" customHeight="1">
      <c r="M933" s="336">
        <f>IF(ISNUMBER(SEARCH(ZAKL_DATA!$B$29,N933)),MAX($M$2:M932)+1,0)</f>
        <v>931.0</v>
      </c>
      <c r="N933" s="356" t="s">
        <v>2214</v>
      </c>
      <c r="O933" s="358" t="s">
        <v>3478</v>
      </c>
      <c r="Q933" s="320"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7631</v>
      </c>
      <c r="V933">
        <v>535931.0</v>
      </c>
    </row>
    <row r="934" spans="13:22" ht="12.75" customHeight="1">
      <c r="M934" s="336">
        <f>IF(ISNUMBER(SEARCH(ZAKL_DATA!$B$29,N934)),MAX($M$2:M933)+1,0)</f>
        <v>932.0</v>
      </c>
      <c r="N934" s="356" t="s">
        <v>2215</v>
      </c>
      <c r="O934" s="358" t="s">
        <v>3479</v>
      </c>
      <c r="Q934" s="320"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6375</v>
      </c>
      <c r="V934">
        <v>535940.0</v>
      </c>
    </row>
    <row r="935" spans="13:22" ht="12.75" customHeight="1">
      <c r="M935" s="336">
        <f>IF(ISNUMBER(SEARCH(ZAKL_DATA!$B$29,N935)),MAX($M$2:M934)+1,0)</f>
        <v>933.0</v>
      </c>
      <c r="N935" s="356" t="s">
        <v>2231</v>
      </c>
      <c r="O935" s="358" t="s">
        <v>3480</v>
      </c>
      <c r="Q935" s="320"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6372</v>
      </c>
      <c r="V935">
        <v>535958.0</v>
      </c>
    </row>
    <row r="936" spans="13:22" ht="12.75" customHeight="1">
      <c r="M936" s="336">
        <f>IF(ISNUMBER(SEARCH(ZAKL_DATA!$B$29,N936)),MAX($M$2:M935)+1,0)</f>
        <v>934.0</v>
      </c>
      <c r="N936" s="356" t="s">
        <v>2232</v>
      </c>
      <c r="O936" s="358" t="s">
        <v>3481</v>
      </c>
      <c r="Q936" s="320"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4092</v>
      </c>
      <c r="V936">
        <v>535966.0</v>
      </c>
    </row>
    <row r="937" spans="13:22" ht="12.75" customHeight="1">
      <c r="M937" s="336">
        <f>IF(ISNUMBER(SEARCH(ZAKL_DATA!$B$29,N937)),MAX($M$2:M936)+1,0)</f>
        <v>935.0</v>
      </c>
      <c r="N937" s="356" t="s">
        <v>2233</v>
      </c>
      <c r="O937" s="358" t="s">
        <v>3482</v>
      </c>
      <c r="Q937" s="320"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6373</v>
      </c>
      <c r="V937">
        <v>535974.0</v>
      </c>
    </row>
    <row r="938" spans="13:22" ht="12.75" customHeight="1">
      <c r="M938" s="336">
        <f>IF(ISNUMBER(SEARCH(ZAKL_DATA!$B$29,N938)),MAX($M$2:M937)+1,0)</f>
        <v>936.0</v>
      </c>
      <c r="N938" s="356" t="s">
        <v>2234</v>
      </c>
      <c r="O938" s="358" t="s">
        <v>3483</v>
      </c>
      <c r="Q938" s="320"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6969</v>
      </c>
      <c r="V938">
        <v>535982.0</v>
      </c>
    </row>
    <row r="939" spans="13:22" ht="12.75" customHeight="1">
      <c r="M939" s="336">
        <f>IF(ISNUMBER(SEARCH(ZAKL_DATA!$B$29,N939)),MAX($M$2:M938)+1,0)</f>
        <v>937.0</v>
      </c>
      <c r="N939" s="356" t="s">
        <v>2249</v>
      </c>
      <c r="O939" s="358" t="s">
        <v>3484</v>
      </c>
      <c r="Q939" s="320" t="str">
        <f>IFERROR(VLOOKUP(ROWS($Q$3:Q939),$M$3:$N$1699,2,0),"")</f>
        <v>Geologický průzkum</v>
      </c>
      <c r="S939" t="str">
        <f>IF(ISNUMBER(SEARCH(ZAKL_DATA!$B$18,FU!$U939)),U939,"")</f>
        <v>Dolní Radechová</v>
      </c>
      <c r="T939" t="str">
        <f t="array" ref="T939">IFERROR(INDEX($S$3:$S$6255,SMALL(IF(ISNUMBER(SEARCH("",$S$3:$S$6255)),ROW($S$1:$S$6253),""),ROW(S937))),"")</f>
        <v>Dolní Radechová</v>
      </c>
      <c r="U939" t="s">
        <v>7295</v>
      </c>
      <c r="V939">
        <v>535991.0</v>
      </c>
    </row>
    <row r="940" spans="13:22" ht="12.75" customHeight="1">
      <c r="M940" s="336">
        <f>IF(ISNUMBER(SEARCH(ZAKL_DATA!$B$29,N940)),MAX($M$2:M939)+1,0)</f>
        <v>938.0</v>
      </c>
      <c r="N940" s="356" t="s">
        <v>2250</v>
      </c>
      <c r="O940" s="358" t="s">
        <v>3485</v>
      </c>
      <c r="Q940" s="320"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7357</v>
      </c>
      <c r="V940">
        <v>536008.0</v>
      </c>
    </row>
    <row r="941" spans="13:22" ht="12.75" customHeight="1">
      <c r="M941" s="336">
        <f>IF(ISNUMBER(SEARCH(ZAKL_DATA!$B$29,N941)),MAX($M$2:M940)+1,0)</f>
        <v>939.0</v>
      </c>
      <c r="N941" s="356" t="s">
        <v>2251</v>
      </c>
      <c r="O941" s="358" t="s">
        <v>3486</v>
      </c>
      <c r="Q941" s="320"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8701</v>
      </c>
      <c r="V941">
        <v>536016.0</v>
      </c>
    </row>
    <row r="942" spans="13:22" ht="12.75" customHeight="1">
      <c r="M942" s="336">
        <f>IF(ISNUMBER(SEARCH(ZAKL_DATA!$B$29,N942)),MAX($M$2:M941)+1,0)</f>
        <v>940.0</v>
      </c>
      <c r="N942" s="356" t="s">
        <v>2252</v>
      </c>
      <c r="O942" s="358" t="s">
        <v>3487</v>
      </c>
      <c r="Q942" s="320"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4760</v>
      </c>
      <c r="V942">
        <v>536024.0</v>
      </c>
    </row>
    <row r="943" spans="13:22" ht="12.75" customHeight="1">
      <c r="M943" s="336">
        <f>IF(ISNUMBER(SEARCH(ZAKL_DATA!$B$29,N943)),MAX($M$2:M942)+1,0)</f>
        <v>941.0</v>
      </c>
      <c r="N943" s="356" t="s">
        <v>2254</v>
      </c>
      <c r="O943" s="358" t="s">
        <v>3488</v>
      </c>
      <c r="Q943" s="320"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6509</v>
      </c>
      <c r="V943">
        <v>536032.0</v>
      </c>
    </row>
    <row r="944" spans="13:22" ht="12.75" customHeight="1">
      <c r="M944" s="336">
        <f>IF(ISNUMBER(SEARCH(ZAKL_DATA!$B$29,N944)),MAX($M$2:M943)+1,0)</f>
        <v>942.0</v>
      </c>
      <c r="N944" s="356" t="s">
        <v>3489</v>
      </c>
      <c r="O944" s="358" t="s">
        <v>3490</v>
      </c>
      <c r="Q944" s="320"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7358</v>
      </c>
      <c r="V944">
        <v>536041.0</v>
      </c>
    </row>
    <row r="945" spans="13:22" ht="12.75" customHeight="1">
      <c r="M945" s="336">
        <f>IF(ISNUMBER(SEARCH(ZAKL_DATA!$B$29,N945)),MAX($M$2:M944)+1,0)</f>
        <v>943.0</v>
      </c>
      <c r="N945" s="356" t="s">
        <v>2258</v>
      </c>
      <c r="O945" s="358" t="s">
        <v>3297</v>
      </c>
      <c r="Q945" s="320"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4512</v>
      </c>
      <c r="V945">
        <v>536059.0</v>
      </c>
    </row>
    <row r="946" spans="13:22" ht="12.75" customHeight="1">
      <c r="M946" s="336">
        <f>IF(ISNUMBER(SEARCH(ZAKL_DATA!$B$29,N946)),MAX($M$2:M945)+1,0)</f>
        <v>944.0</v>
      </c>
      <c r="N946" s="356" t="s">
        <v>2259</v>
      </c>
      <c r="O946" s="358" t="s">
        <v>3491</v>
      </c>
      <c r="Q946" s="320"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5442</v>
      </c>
      <c r="V946">
        <v>536067.0</v>
      </c>
    </row>
    <row r="947" spans="13:22" ht="12.75" customHeight="1">
      <c r="M947" s="336">
        <f>IF(ISNUMBER(SEARCH(ZAKL_DATA!$B$29,N947)),MAX($M$2:M946)+1,0)</f>
        <v>945.0</v>
      </c>
      <c r="N947" s="356" t="s">
        <v>2260</v>
      </c>
      <c r="O947" s="358" t="s">
        <v>3492</v>
      </c>
      <c r="Q947" s="320"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7040</v>
      </c>
      <c r="V947">
        <v>536075.0</v>
      </c>
    </row>
    <row r="948" spans="13:22" ht="12.75" customHeight="1">
      <c r="M948" s="336">
        <f>IF(ISNUMBER(SEARCH(ZAKL_DATA!$B$29,N948)),MAX($M$2:M947)+1,0)</f>
        <v>946.0</v>
      </c>
      <c r="N948" s="356" t="s">
        <v>2261</v>
      </c>
      <c r="O948" s="358" t="s">
        <v>3493</v>
      </c>
      <c r="Q948" s="320"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5833</v>
      </c>
      <c r="V948">
        <v>536083.0</v>
      </c>
    </row>
    <row r="949" spans="13:22" ht="12.75" customHeight="1">
      <c r="M949" s="336">
        <f>IF(ISNUMBER(SEARCH(ZAKL_DATA!$B$29,N949)),MAX($M$2:M948)+1,0)</f>
        <v>947.0</v>
      </c>
      <c r="N949" s="356" t="s">
        <v>3494</v>
      </c>
      <c r="O949" s="358" t="s">
        <v>2831</v>
      </c>
      <c r="Q949" s="320"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5795</v>
      </c>
      <c r="V949">
        <v>536091.0</v>
      </c>
    </row>
    <row r="950" spans="13:22" ht="12.75" customHeight="1">
      <c r="M950" s="336">
        <f>IF(ISNUMBER(SEARCH(ZAKL_DATA!$B$29,N950)),MAX($M$2:M949)+1,0)</f>
        <v>948.0</v>
      </c>
      <c r="N950" s="356" t="s">
        <v>2273</v>
      </c>
      <c r="O950" s="358" t="s">
        <v>3495</v>
      </c>
      <c r="Q950" s="320"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5762</v>
      </c>
      <c r="V950">
        <v>536105.0</v>
      </c>
    </row>
    <row r="951" spans="13:22" ht="12.75" customHeight="1">
      <c r="M951" s="336">
        <f>IF(ISNUMBER(SEARCH(ZAKL_DATA!$B$29,N951)),MAX($M$2:M950)+1,0)</f>
        <v>949.0</v>
      </c>
      <c r="N951" s="356" t="s">
        <v>2274</v>
      </c>
      <c r="O951" s="358" t="s">
        <v>3496</v>
      </c>
      <c r="Q951" s="320"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5228</v>
      </c>
      <c r="V951">
        <v>536113.0</v>
      </c>
    </row>
    <row r="952" spans="13:22" ht="12.75" customHeight="1">
      <c r="M952" s="336">
        <f>IF(ISNUMBER(SEARCH(ZAKL_DATA!$B$29,N952)),MAX($M$2:M951)+1,0)</f>
        <v>950.0</v>
      </c>
      <c r="N952" s="356" t="s">
        <v>2275</v>
      </c>
      <c r="O952" s="358" t="s">
        <v>3497</v>
      </c>
      <c r="Q952" s="320"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3820</v>
      </c>
      <c r="V952">
        <v>536121.0</v>
      </c>
    </row>
    <row r="953" spans="13:22" ht="12.75" customHeight="1">
      <c r="M953" s="336">
        <f>IF(ISNUMBER(SEARCH(ZAKL_DATA!$B$29,N953)),MAX($M$2:M952)+1,0)</f>
        <v>951.0</v>
      </c>
      <c r="N953" s="356" t="s">
        <v>2298</v>
      </c>
      <c r="O953" s="358" t="s">
        <v>3498</v>
      </c>
      <c r="Q953" s="320" t="str">
        <f>IFERROR(VLOOKUP(ROWS($Q$3:Q953),$M$3:$N$1699,2,0),"")</f>
        <v>Průvodcovské činnosti</v>
      </c>
      <c r="S953" t="str">
        <f>IF(ISNUMBER(SEARCH(ZAKL_DATA!$B$18,FU!$U953)),U953,"")</f>
        <v>Dolní Újezd</v>
      </c>
      <c r="T953" t="str">
        <f t="array" ref="T953">IFERROR(INDEX($S$3:$S$6255,SMALL(IF(ISNUMBER(SEARCH("",$S$3:$S$6255)),ROW($S$1:$S$6253),""),ROW(S951))),"")</f>
        <v>Dolní Újezd</v>
      </c>
      <c r="U953" t="s">
        <v>3820</v>
      </c>
      <c r="V953">
        <v>536130.0</v>
      </c>
    </row>
    <row r="954" spans="13:22" ht="12.75" customHeight="1">
      <c r="M954" s="336">
        <f>IF(ISNUMBER(SEARCH(ZAKL_DATA!$B$29,N954)),MAX($M$2:M953)+1,0)</f>
        <v>952.0</v>
      </c>
      <c r="N954" s="356" t="s">
        <v>2299</v>
      </c>
      <c r="O954" s="358" t="s">
        <v>3499</v>
      </c>
      <c r="Q954" s="320"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7964</v>
      </c>
      <c r="V954">
        <v>536148.0</v>
      </c>
    </row>
    <row r="955" spans="13:22" ht="12.75" customHeight="1">
      <c r="M955" s="336">
        <f>IF(ISNUMBER(SEARCH(ZAKL_DATA!$B$29,N955)),MAX($M$2:M954)+1,0)</f>
        <v>953.0</v>
      </c>
      <c r="N955" s="356" t="s">
        <v>3500</v>
      </c>
      <c r="O955" s="358" t="s">
        <v>3501</v>
      </c>
      <c r="Q955" s="320"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8385</v>
      </c>
      <c r="V955">
        <v>536156.0</v>
      </c>
    </row>
    <row r="956" spans="13:22" ht="12.75" customHeight="1">
      <c r="M956" s="336">
        <f>IF(ISNUMBER(SEARCH(ZAKL_DATA!$B$29,N956)),MAX($M$2:M955)+1,0)</f>
        <v>954.0</v>
      </c>
      <c r="N956" s="356" t="s">
        <v>2326</v>
      </c>
      <c r="O956" s="358" t="s">
        <v>3502</v>
      </c>
      <c r="Q956" s="320"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8140</v>
      </c>
      <c r="V956">
        <v>536164.0</v>
      </c>
    </row>
    <row r="957" spans="13:22" ht="12.75" customHeight="1">
      <c r="M957" s="336">
        <f>IF(ISNUMBER(SEARCH(ZAKL_DATA!$B$29,N957)),MAX($M$2:M956)+1,0)</f>
        <v>955.0</v>
      </c>
      <c r="N957" s="356" t="s">
        <v>2327</v>
      </c>
      <c r="O957" s="358" t="s">
        <v>3503</v>
      </c>
      <c r="Q957" s="320"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6810</v>
      </c>
      <c r="V957">
        <v>536172.0</v>
      </c>
    </row>
    <row r="958" spans="13:22" ht="12.75" customHeight="1">
      <c r="M958" s="336">
        <f>IF(ISNUMBER(SEARCH(ZAKL_DATA!$B$29,N958)),MAX($M$2:M957)+1,0)</f>
        <v>956.0</v>
      </c>
      <c r="N958" s="356" t="s">
        <v>2338</v>
      </c>
      <c r="O958" s="358" t="s">
        <v>3504</v>
      </c>
      <c r="Q958" s="320"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4161</v>
      </c>
      <c r="V958">
        <v>536181.0</v>
      </c>
    </row>
    <row r="959" spans="13:22" ht="12.75" customHeight="1">
      <c r="M959" s="336">
        <f>IF(ISNUMBER(SEARCH(ZAKL_DATA!$B$29,N959)),MAX($M$2:M958)+1,0)</f>
        <v>957.0</v>
      </c>
      <c r="N959" s="356" t="s">
        <v>2339</v>
      </c>
      <c r="O959" s="358" t="s">
        <v>3505</v>
      </c>
      <c r="Q959" s="320"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5926</v>
      </c>
      <c r="V959">
        <v>536199.0</v>
      </c>
    </row>
    <row r="960" spans="13:22" ht="12.75" customHeight="1">
      <c r="M960" s="336">
        <f>IF(ISNUMBER(SEARCH(ZAKL_DATA!$B$29,N960)),MAX($M$2:M959)+1,0)</f>
        <v>958.0</v>
      </c>
      <c r="N960" s="356" t="s">
        <v>2341</v>
      </c>
      <c r="O960" s="358" t="s">
        <v>3506</v>
      </c>
      <c r="Q960" s="320"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6389</v>
      </c>
      <c r="V960">
        <v>536202.0</v>
      </c>
    </row>
    <row r="961" spans="13:22" ht="12.75" customHeight="1">
      <c r="M961" s="336">
        <f>IF(ISNUMBER(SEARCH(ZAKL_DATA!$B$29,N961)),MAX($M$2:M960)+1,0)</f>
        <v>959.0</v>
      </c>
      <c r="N961" s="356" t="s">
        <v>2342</v>
      </c>
      <c r="O961" s="358" t="s">
        <v>3507</v>
      </c>
      <c r="Q961" s="320"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5802</v>
      </c>
      <c r="V961">
        <v>536211.0</v>
      </c>
    </row>
    <row r="962" spans="13:22" ht="12.75" customHeight="1">
      <c r="M962" s="336">
        <f>IF(ISNUMBER(SEARCH(ZAKL_DATA!$B$29,N962)),MAX($M$2:M961)+1,0)</f>
        <v>960.0</v>
      </c>
      <c r="N962" s="356" t="s">
        <v>2350</v>
      </c>
      <c r="O962" s="358" t="s">
        <v>3508</v>
      </c>
      <c r="Q962" s="320" t="str">
        <f>IFERROR(VLOOKUP(ROWS($Q$3:Q962),$M$3:$N$1699,2,0),"")</f>
        <v>Činnosti autoškol</v>
      </c>
      <c r="S962" t="str">
        <f>IF(ISNUMBER(SEARCH(ZAKL_DATA!$B$18,FU!$U962)),U962,"")</f>
        <v>Doloplazy</v>
      </c>
      <c r="T962" t="str">
        <f t="array" ref="T962">IFERROR(INDEX($S$3:$S$6255,SMALL(IF(ISNUMBER(SEARCH("",$S$3:$S$6255)),ROW($S$1:$S$6253),""),ROW(S960))),"")</f>
        <v>Doloplazy</v>
      </c>
      <c r="U962" t="s">
        <v>6836</v>
      </c>
      <c r="V962">
        <v>536229.0</v>
      </c>
    </row>
    <row r="963" spans="13:22" ht="12.75" customHeight="1">
      <c r="M963" s="336">
        <f>IF(ISNUMBER(SEARCH(ZAKL_DATA!$B$29,N963)),MAX($M$2:M962)+1,0)</f>
        <v>961.0</v>
      </c>
      <c r="N963" s="356" t="s">
        <v>2351</v>
      </c>
      <c r="O963" s="358" t="s">
        <v>3509</v>
      </c>
      <c r="Q963" s="320" t="str">
        <f>IFERROR(VLOOKUP(ROWS($Q$3:Q963),$M$3:$N$1699,2,0),"")</f>
        <v>Činnosti leteckých škol</v>
      </c>
      <c r="S963" t="str">
        <f>IF(ISNUMBER(SEARCH(ZAKL_DATA!$B$18,FU!$U963)),U963,"")</f>
        <v>Doloplazy</v>
      </c>
      <c r="T963" t="str">
        <f t="array" ref="T963">IFERROR(INDEX($S$3:$S$6255,SMALL(IF(ISNUMBER(SEARCH("",$S$3:$S$6255)),ROW($S$1:$S$6253),""),ROW(S961))),"")</f>
        <v>Doloplazy</v>
      </c>
      <c r="U963" t="s">
        <v>6836</v>
      </c>
      <c r="V963">
        <v>536237.0</v>
      </c>
    </row>
    <row r="964" spans="13:22" ht="12.75" customHeight="1">
      <c r="M964" s="336">
        <f>IF(ISNUMBER(SEARCH(ZAKL_DATA!$B$29,N964)),MAX($M$2:M963)+1,0)</f>
        <v>962.0</v>
      </c>
      <c r="N964" s="356" t="s">
        <v>2352</v>
      </c>
      <c r="O964" s="358" t="s">
        <v>3510</v>
      </c>
      <c r="Q964" s="320" t="str">
        <f>IFERROR(VLOOKUP(ROWS($Q$3:Q964),$M$3:$N$1699,2,0),"")</f>
        <v>Činnosti ostatních škol řízení</v>
      </c>
      <c r="S964" t="str">
        <f>IF(ISNUMBER(SEARCH(ZAKL_DATA!$B$18,FU!$U964)),U964,"")</f>
        <v>Domamil</v>
      </c>
      <c r="T964" t="str">
        <f t="array" ref="T964">IFERROR(INDEX($S$3:$S$6255,SMALL(IF(ISNUMBER(SEARCH("",$S$3:$S$6255)),ROW($S$1:$S$6253),""),ROW(S962))),"")</f>
        <v>Domamil</v>
      </c>
      <c r="U964" t="s">
        <v>8386</v>
      </c>
      <c r="V964">
        <v>536245.0</v>
      </c>
    </row>
    <row r="965" spans="13:22" ht="12.75" customHeight="1">
      <c r="M965" s="336">
        <f>IF(ISNUMBER(SEARCH(ZAKL_DATA!$B$29,N965)),MAX($M$2:M964)+1,0)</f>
        <v>963.0</v>
      </c>
      <c r="N965" s="356" t="s">
        <v>2354</v>
      </c>
      <c r="O965" s="358" t="s">
        <v>3511</v>
      </c>
      <c r="Q965" s="320" t="str">
        <f>IFERROR(VLOOKUP(ROWS($Q$3:Q965),$M$3:$N$1699,2,0),"")</f>
        <v>Vzdělávání v jazykových školách</v>
      </c>
      <c r="S965" t="str">
        <f>IF(ISNUMBER(SEARCH(ZAKL_DATA!$B$18,FU!$U965)),U965,"")</f>
        <v>Domanín</v>
      </c>
      <c r="T965" t="str">
        <f t="array" ref="T965">IFERROR(INDEX($S$3:$S$6255,SMALL(IF(ISNUMBER(SEARCH("",$S$3:$S$6255)),ROW($S$1:$S$6253),""),ROW(S963))),"")</f>
        <v>Domanín</v>
      </c>
      <c r="U965" t="s">
        <v>6410</v>
      </c>
      <c r="V965">
        <v>536253.0</v>
      </c>
    </row>
    <row r="966" spans="13:22" ht="12.75" customHeight="1">
      <c r="M966" s="336">
        <f>IF(ISNUMBER(SEARCH(ZAKL_DATA!$B$29,N966)),MAX($M$2:M965)+1,0)</f>
        <v>964.0</v>
      </c>
      <c r="N966" s="356" t="s">
        <v>2355</v>
      </c>
      <c r="O966" s="358" t="s">
        <v>3512</v>
      </c>
      <c r="Q966" s="320" t="str">
        <f>IFERROR(VLOOKUP(ROWS($Q$3:Q966),$M$3:$N$1699,2,0),"")</f>
        <v>Environmentální vzdělávání</v>
      </c>
      <c r="S966" t="str">
        <f>IF(ISNUMBER(SEARCH(ZAKL_DATA!$B$18,FU!$U966)),U966,"")</f>
        <v>Domanín</v>
      </c>
      <c r="T966" t="str">
        <f t="array" ref="T966">IFERROR(INDEX($S$3:$S$6255,SMALL(IF(ISNUMBER(SEARCH("",$S$3:$S$6255)),ROW($S$1:$S$6253),""),ROW(S964))),"")</f>
        <v>Domanín</v>
      </c>
      <c r="U966" t="s">
        <v>6410</v>
      </c>
      <c r="V966">
        <v>536261.0</v>
      </c>
    </row>
    <row r="967" spans="13:22" ht="12.75" customHeight="1">
      <c r="M967" s="336">
        <f>IF(ISNUMBER(SEARCH(ZAKL_DATA!$B$29,N967)),MAX($M$2:M966)+1,0)</f>
        <v>965.0</v>
      </c>
      <c r="N967" s="356" t="s">
        <v>2356</v>
      </c>
      <c r="O967" s="358" t="s">
        <v>3513</v>
      </c>
      <c r="Q967" s="320" t="str">
        <f>IFERROR(VLOOKUP(ROWS($Q$3:Q967),$M$3:$N$1699,2,0),"")</f>
        <v>Inovační vzdělávání</v>
      </c>
      <c r="S967" t="str">
        <f>IF(ISNUMBER(SEARCH(ZAKL_DATA!$B$18,FU!$U967)),U967,"")</f>
        <v>Dománovice</v>
      </c>
      <c r="T967" t="str">
        <f t="array" ref="T967">IFERROR(INDEX($S$3:$S$6255,SMALL(IF(ISNUMBER(SEARCH("",$S$3:$S$6255)),ROW($S$1:$S$6253),""),ROW(S965))),"")</f>
        <v>Dománovice</v>
      </c>
      <c r="U967" t="s">
        <v>3819</v>
      </c>
      <c r="V967">
        <v>536270.0</v>
      </c>
    </row>
    <row r="968" spans="13:22" ht="12.75" customHeight="1">
      <c r="M968" s="336">
        <f>IF(ISNUMBER(SEARCH(ZAKL_DATA!$B$29,N968)),MAX($M$2:M967)+1,0)</f>
        <v>966.0</v>
      </c>
      <c r="N968" s="356" t="s">
        <v>2357</v>
      </c>
      <c r="O968" s="358" t="s">
        <v>3514</v>
      </c>
      <c r="Q968" s="320" t="str">
        <f>IFERROR(VLOOKUP(ROWS($Q$3:Q968),$M$3:$N$1699,2,0),"")</f>
        <v>Jiné vzdělávání j. n.</v>
      </c>
      <c r="S968" t="str">
        <f>IF(ISNUMBER(SEARCH(ZAKL_DATA!$B$18,FU!$U968)),U968,"")</f>
        <v>Domašín</v>
      </c>
      <c r="T968" t="str">
        <f t="array" ref="T968">IFERROR(INDEX($S$3:$S$6255,SMALL(IF(ISNUMBER(SEARCH("",$S$3:$S$6255)),ROW($S$1:$S$6253),""),ROW(S966))),"")</f>
        <v>Domašín</v>
      </c>
      <c r="U968" t="s">
        <v>6428</v>
      </c>
      <c r="V968">
        <v>536288.0</v>
      </c>
    </row>
    <row r="969" spans="13:22" ht="12.75" customHeight="1">
      <c r="M969" s="336">
        <f>IF(ISNUMBER(SEARCH(ZAKL_DATA!$B$29,N969)),MAX($M$2:M968)+1,0)</f>
        <v>967.0</v>
      </c>
      <c r="N969" s="356" t="s">
        <v>2366</v>
      </c>
      <c r="O969" s="358" t="s">
        <v>3515</v>
      </c>
      <c r="Q969" s="320"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7862</v>
      </c>
      <c r="V969">
        <v>536296.0</v>
      </c>
    </row>
    <row r="970" spans="13:22" ht="12.75" customHeight="1">
      <c r="M970" s="336">
        <f>IF(ISNUMBER(SEARCH(ZAKL_DATA!$B$29,N970)),MAX($M$2:M969)+1,0)</f>
        <v>968.0</v>
      </c>
      <c r="N970" s="356" t="s">
        <v>2367</v>
      </c>
      <c r="O970" s="358" t="s">
        <v>3516</v>
      </c>
      <c r="Q970" s="320"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5211</v>
      </c>
      <c r="V970">
        <v>536300.0</v>
      </c>
    </row>
    <row r="971" spans="13:22" ht="12.75" customHeight="1">
      <c r="M971" s="336">
        <f>IF(ISNUMBER(SEARCH(ZAKL_DATA!$B$29,N971)),MAX($M$2:M970)+1,0)</f>
        <v>969.0</v>
      </c>
      <c r="N971" s="356" t="s">
        <v>2370</v>
      </c>
      <c r="O971" s="358" t="s">
        <v>3517</v>
      </c>
      <c r="Q971" s="320"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5739</v>
      </c>
      <c r="V971">
        <v>536326.0</v>
      </c>
    </row>
    <row r="972" spans="13:22" ht="12.75" customHeight="1">
      <c r="M972" s="336">
        <f>IF(ISNUMBER(SEARCH(ZAKL_DATA!$B$29,N972)),MAX($M$2:M971)+1,0)</f>
        <v>970.0</v>
      </c>
      <c r="N972" s="356" t="s">
        <v>2371</v>
      </c>
      <c r="O972" s="358" t="s">
        <v>3518</v>
      </c>
      <c r="Q972" s="320"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3822</v>
      </c>
      <c r="V972">
        <v>536334.0</v>
      </c>
    </row>
    <row r="973" spans="13:22" ht="12.75" customHeight="1">
      <c r="M973" s="336">
        <f>IF(ISNUMBER(SEARCH(ZAKL_DATA!$B$29,N973)),MAX($M$2:M972)+1,0)</f>
        <v>971.0</v>
      </c>
      <c r="N973" s="356" t="s">
        <v>2373</v>
      </c>
      <c r="O973" s="358" t="s">
        <v>3519</v>
      </c>
      <c r="Q973" s="320"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5838</v>
      </c>
      <c r="V973">
        <v>536342.0</v>
      </c>
    </row>
    <row r="974" spans="13:22" ht="12.75" customHeight="1">
      <c r="M974" s="336">
        <f>IF(ISNUMBER(SEARCH(ZAKL_DATA!$B$29,N974)),MAX($M$2:M973)+1,0)</f>
        <v>972.0</v>
      </c>
      <c r="N974" s="356" t="s">
        <v>2374</v>
      </c>
      <c r="O974" s="358" t="s">
        <v>3520</v>
      </c>
      <c r="Q974" s="320"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7580</v>
      </c>
      <c r="V974">
        <v>536351.0</v>
      </c>
    </row>
    <row r="975" spans="13:22" ht="12.75" customHeight="1">
      <c r="M975" s="336">
        <f>IF(ISNUMBER(SEARCH(ZAKL_DATA!$B$29,N975)),MAX($M$2:M974)+1,0)</f>
        <v>973.0</v>
      </c>
      <c r="N975" s="356" t="s">
        <v>3521</v>
      </c>
      <c r="O975" s="358" t="s">
        <v>2874</v>
      </c>
      <c r="Q975" s="320"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4514</v>
      </c>
      <c r="V975">
        <v>536369.0</v>
      </c>
    </row>
    <row r="976" spans="13:22" ht="12.75" customHeight="1">
      <c r="M976" s="336">
        <f>IF(ISNUMBER(SEARCH(ZAKL_DATA!$B$29,N976)),MAX($M$2:M975)+1,0)</f>
        <v>974.0</v>
      </c>
      <c r="N976" s="356" t="s">
        <v>2377</v>
      </c>
      <c r="O976" s="358" t="s">
        <v>3522</v>
      </c>
      <c r="Q976" s="320"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6691</v>
      </c>
      <c r="V976">
        <v>536377.0</v>
      </c>
    </row>
    <row r="977" spans="13:22" ht="12.75" customHeight="1">
      <c r="M977" s="336">
        <f>IF(ISNUMBER(SEARCH(ZAKL_DATA!$B$29,N977)),MAX($M$2:M976)+1,0)</f>
        <v>975.0</v>
      </c>
      <c r="N977" s="356" t="s">
        <v>3523</v>
      </c>
      <c r="O977" s="358" t="s">
        <v>3524</v>
      </c>
      <c r="Q977" s="320"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3732</v>
      </c>
      <c r="V977">
        <v>536385.0</v>
      </c>
    </row>
    <row r="978" spans="13:22" ht="12.75" customHeight="1">
      <c r="M978" s="336">
        <f>IF(ISNUMBER(SEARCH(ZAKL_DATA!$B$29,N978)),MAX($M$2:M977)+1,0)</f>
        <v>976.0</v>
      </c>
      <c r="N978" s="356" t="s">
        <v>2381</v>
      </c>
      <c r="O978" s="358" t="s">
        <v>3525</v>
      </c>
      <c r="Q978" s="320"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6585</v>
      </c>
      <c r="V978">
        <v>536393.0</v>
      </c>
    </row>
    <row r="979" spans="13:22" ht="12.75" customHeight="1">
      <c r="M979" s="336">
        <f>IF(ISNUMBER(SEARCH(ZAKL_DATA!$B$29,N979)),MAX($M$2:M978)+1,0)</f>
        <v>977.0</v>
      </c>
      <c r="N979" s="356" t="s">
        <v>2382</v>
      </c>
      <c r="O979" s="358" t="s">
        <v>3526</v>
      </c>
      <c r="Q979" s="320" t="str">
        <f>IFERROR(VLOOKUP(ROWS($Q$3:Q979),$M$3:$N$1699,2,0),"")</f>
        <v>Sociální prevence</v>
      </c>
      <c r="S979" t="str">
        <f>IF(ISNUMBER(SEARCH(ZAKL_DATA!$B$18,FU!$U979)),U979,"")</f>
        <v>Doubice</v>
      </c>
      <c r="T979" t="str">
        <f t="array" ref="T979">IFERROR(INDEX($S$3:$S$6255,SMALL(IF(ISNUMBER(SEARCH("",$S$3:$S$6255)),ROW($S$1:$S$6253),""),ROW(S977))),"")</f>
        <v>Doubice</v>
      </c>
      <c r="U979" t="s">
        <v>4010</v>
      </c>
      <c r="V979">
        <v>536407.0</v>
      </c>
    </row>
    <row r="980" spans="13:22" ht="12.75" customHeight="1">
      <c r="M980" s="336">
        <f>IF(ISNUMBER(SEARCH(ZAKL_DATA!$B$29,N980)),MAX($M$2:M979)+1,0)</f>
        <v>978.0</v>
      </c>
      <c r="N980" s="356" t="s">
        <v>2383</v>
      </c>
      <c r="O980" s="358" t="s">
        <v>3527</v>
      </c>
      <c r="Q980" s="320" t="str">
        <f>IFERROR(VLOOKUP(ROWS($Q$3:Q980),$M$3:$N$1699,2,0),"")</f>
        <v>Sociální rehabilitace</v>
      </c>
      <c r="S980" t="str">
        <f>IF(ISNUMBER(SEARCH(ZAKL_DATA!$B$18,FU!$U980)),U980,"")</f>
        <v>Doubrava</v>
      </c>
      <c r="T980" t="str">
        <f t="array" ref="T980">IFERROR(INDEX($S$3:$S$6255,SMALL(IF(ISNUMBER(SEARCH("",$S$3:$S$6255)),ROW($S$1:$S$6253),""),ROW(S978))),"")</f>
        <v>Doubrava</v>
      </c>
      <c r="U980" t="s">
        <v>6875</v>
      </c>
      <c r="V980">
        <v>536415.0</v>
      </c>
    </row>
    <row r="981" spans="13:22" ht="12.75" customHeight="1">
      <c r="M981" s="336">
        <f>IF(ISNUMBER(SEARCH(ZAKL_DATA!$B$29,N981)),MAX($M$2:M980)+1,0)</f>
        <v>979.0</v>
      </c>
      <c r="N981" s="356" t="s">
        <v>2384</v>
      </c>
      <c r="O981" s="358" t="s">
        <v>3528</v>
      </c>
      <c r="Q981" s="320"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4287</v>
      </c>
      <c r="V981">
        <v>536423.0</v>
      </c>
    </row>
    <row r="982" spans="13:22" ht="12.75" customHeight="1">
      <c r="M982" s="336">
        <f>IF(ISNUMBER(SEARCH(ZAKL_DATA!$B$29,N982)),MAX($M$2:M981)+1,0)</f>
        <v>980.0</v>
      </c>
      <c r="N982" s="356" t="s">
        <v>3529</v>
      </c>
      <c r="O982" s="358" t="s">
        <v>3357</v>
      </c>
      <c r="Q982" s="320"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4507</v>
      </c>
      <c r="V982">
        <v>536431.0</v>
      </c>
    </row>
    <row r="983" spans="13:22" ht="12.75" customHeight="1">
      <c r="M983" s="336">
        <f>IF(ISNUMBER(SEARCH(ZAKL_DATA!$B$29,N983)),MAX($M$2:M982)+1,0)</f>
        <v>981.0</v>
      </c>
      <c r="N983" s="356" t="s">
        <v>2393</v>
      </c>
      <c r="O983" s="358" t="s">
        <v>3530</v>
      </c>
      <c r="Q983" s="320"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4507</v>
      </c>
      <c r="V983">
        <v>536440.0</v>
      </c>
    </row>
    <row r="984" spans="13:22" ht="12.75" customHeight="1">
      <c r="M984" s="336">
        <f>IF(ISNUMBER(SEARCH(ZAKL_DATA!$B$29,N984)),MAX($M$2:M983)+1,0)</f>
        <v>982.0</v>
      </c>
      <c r="N984" s="356" t="s">
        <v>2394</v>
      </c>
      <c r="O984" s="358" t="s">
        <v>3531</v>
      </c>
      <c r="Q984" s="320"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4507</v>
      </c>
      <c r="V984">
        <v>536458.0</v>
      </c>
    </row>
    <row r="985" spans="13:22" ht="12.75" customHeight="1">
      <c r="M985" s="336">
        <f>IF(ISNUMBER(SEARCH(ZAKL_DATA!$B$29,N985)),MAX($M$2:M984)+1,0)</f>
        <v>983.0</v>
      </c>
      <c r="N985" s="356" t="s">
        <v>2411</v>
      </c>
      <c r="O985" s="358" t="s">
        <v>3532</v>
      </c>
      <c r="Q985" s="320"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7774</v>
      </c>
      <c r="V985">
        <v>536466.0</v>
      </c>
    </row>
    <row r="986" spans="13:22" ht="12.75" customHeight="1">
      <c r="M986" s="336">
        <f>IF(ISNUMBER(SEARCH(ZAKL_DATA!$B$29,N986)),MAX($M$2:M985)+1,0)</f>
        <v>984.0</v>
      </c>
      <c r="N986" s="356" t="s">
        <v>2412</v>
      </c>
      <c r="O986" s="358" t="s">
        <v>3533</v>
      </c>
      <c r="Q986" s="320"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7051</v>
      </c>
      <c r="V986">
        <v>536474.0</v>
      </c>
    </row>
    <row r="987" spans="13:22" ht="12.75" customHeight="1">
      <c r="M987" s="336">
        <f>IF(ISNUMBER(SEARCH(ZAKL_DATA!$B$29,N987)),MAX($M$2:M986)+1,0)</f>
        <v>985.0</v>
      </c>
      <c r="N987" s="356" t="s">
        <v>2413</v>
      </c>
      <c r="O987" s="358" t="s">
        <v>3534</v>
      </c>
      <c r="Q987" s="320"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8702</v>
      </c>
      <c r="V987">
        <v>536482.0</v>
      </c>
    </row>
    <row r="988" spans="13:22" ht="12.75" customHeight="1">
      <c r="M988" s="336">
        <f>IF(ISNUMBER(SEARCH(ZAKL_DATA!$B$29,N988)),MAX($M$2:M987)+1,0)</f>
        <v>986.0</v>
      </c>
      <c r="N988" s="356" t="s">
        <v>2414</v>
      </c>
      <c r="O988" s="358" t="s">
        <v>3535</v>
      </c>
      <c r="Q988" s="320" t="str">
        <f>IFERROR(VLOOKUP(ROWS($Q$3:Q988),$M$3:$N$1699,2,0),"")</f>
        <v>Činnosti spotřebitelských organizací</v>
      </c>
      <c r="S988" t="str">
        <f>IF(ISNUMBER(SEARCH(ZAKL_DATA!$B$18,FU!$U988)),U988,"")</f>
        <v>Doubravy</v>
      </c>
      <c r="T988" t="str">
        <f t="array" ref="T988">IFERROR(INDEX($S$3:$S$6255,SMALL(IF(ISNUMBER(SEARCH("",$S$3:$S$6255)),ROW($S$1:$S$6253),""),ROW(S986))),"")</f>
        <v>Doubravy</v>
      </c>
      <c r="U988" t="s">
        <v>8015</v>
      </c>
      <c r="V988">
        <v>536491.0</v>
      </c>
    </row>
    <row r="989" spans="13:22" ht="12.75" customHeight="1">
      <c r="M989" s="336">
        <f>IF(ISNUMBER(SEARCH(ZAKL_DATA!$B$29,N989)),MAX($M$2:M988)+1,0)</f>
        <v>987.0</v>
      </c>
      <c r="N989" s="356" t="s">
        <v>2415</v>
      </c>
      <c r="O989" s="358" t="s">
        <v>3536</v>
      </c>
      <c r="Q989" s="320"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5134</v>
      </c>
      <c r="V989">
        <v>536504.0</v>
      </c>
    </row>
    <row r="990" spans="13:22" ht="12.75" customHeight="1">
      <c r="M990" s="336">
        <f>IF(ISNUMBER(SEARCH(ZAKL_DATA!$B$29,N990)),MAX($M$2:M989)+1,0)</f>
        <v>988.0</v>
      </c>
      <c r="N990" s="356" t="s">
        <v>3537</v>
      </c>
      <c r="O990" s="358" t="s">
        <v>3538</v>
      </c>
      <c r="Q990" s="320"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7442</v>
      </c>
      <c r="V990">
        <v>536512.0</v>
      </c>
    </row>
    <row r="991" spans="13:22" ht="12.75" customHeight="1">
      <c r="M991" s="336">
        <f>IF(ISNUMBER(SEARCH(ZAKL_DATA!$B$29,N991)),MAX($M$2:M990)+1,0)</f>
        <v>989.0</v>
      </c>
      <c r="N991" s="356" t="s">
        <v>2416</v>
      </c>
      <c r="O991" s="358" t="s">
        <v>3539</v>
      </c>
      <c r="Q991" s="320"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8141</v>
      </c>
      <c r="V991">
        <v>536521.0</v>
      </c>
    </row>
    <row r="992" spans="13:22" ht="12.75" customHeight="1">
      <c r="M992" s="336">
        <f>IF(ISNUMBER(SEARCH(ZAKL_DATA!$B$29,N992)),MAX($M$2:M991)+1,0)</f>
        <v>990.0</v>
      </c>
      <c r="N992" s="356" t="s">
        <v>2417</v>
      </c>
      <c r="O992" s="358" t="s">
        <v>3540</v>
      </c>
      <c r="Q992" s="320" t="str">
        <f>IFERROR(VLOOKUP(ROWS($Q$3:Q992),$M$3:$N$1699,2,0),"")</f>
        <v>Činnosti ostatních organizací j. n.</v>
      </c>
      <c r="S992" t="str">
        <f>IF(ISNUMBER(SEARCH(ZAKL_DATA!$B$18,FU!$U992)),U992,"")</f>
        <v>Drahanovice</v>
      </c>
      <c r="T992" t="str">
        <f t="array" ref="T992">IFERROR(INDEX($S$3:$S$6255,SMALL(IF(ISNUMBER(SEARCH("",$S$3:$S$6255)),ROW($S$1:$S$6253),""),ROW(S990))),"")</f>
        <v>Drahanovice</v>
      </c>
      <c r="U992" t="s">
        <v>3652</v>
      </c>
      <c r="V992">
        <v>536539.0</v>
      </c>
    </row>
    <row r="993" spans="13:22" ht="12.75" customHeight="1">
      <c r="M993" s="336">
        <f>IF(ISNUMBER(SEARCH(ZAKL_DATA!$B$29,N993)),MAX($M$2:M992)+1,0)</f>
        <v>0.0</v>
      </c>
      <c r="N993" s="318"/>
      <c r="O993" s="316"/>
      <c r="Q993" s="320" t="str">
        <f>IFERROR(VLOOKUP(ROWS($Q$3:Q993),$M$3:$N$1699,2,0),"")</f>
        <v/>
      </c>
      <c r="S993" t="str">
        <f>IF(ISNUMBER(SEARCH(ZAKL_DATA!$B$18,FU!$U993)),U993,"")</f>
        <v>Drahany</v>
      </c>
      <c r="T993" t="str">
        <f t="array" ref="T993">IFERROR(INDEX($S$3:$S$6255,SMALL(IF(ISNUMBER(SEARCH("",$S$3:$S$6255)),ROW($S$1:$S$6253),""),ROW(S991))),"")</f>
        <v>Drahany</v>
      </c>
      <c r="U993" t="s">
        <v>8308</v>
      </c>
      <c r="V993">
        <v>536547.0</v>
      </c>
    </row>
    <row r="994" spans="13:22" ht="12.75" customHeight="1">
      <c r="M994" s="336">
        <f>IF(ISNUMBER(SEARCH(ZAKL_DATA!$B$29,N994)),MAX($M$2:M993)+1,0)</f>
        <v>0.0</v>
      </c>
      <c r="N994" s="318"/>
      <c r="O994" s="316"/>
      <c r="Q994" s="320" t="str">
        <f>IFERROR(VLOOKUP(ROWS($Q$3:Q994),$M$3:$N$1699,2,0),"")</f>
        <v/>
      </c>
      <c r="S994" t="str">
        <f>IF(ISNUMBER(SEARCH(ZAKL_DATA!$B$18,FU!$U994)),U994,"")</f>
        <v>Drahelčice</v>
      </c>
      <c r="T994" t="str">
        <f t="array" ref="T994">IFERROR(INDEX($S$3:$S$6255,SMALL(IF(ISNUMBER(SEARCH("",$S$3:$S$6255)),ROW($S$1:$S$6253),""),ROW(S992))),"")</f>
        <v>Drahelčice</v>
      </c>
      <c r="U994" t="s">
        <v>4080</v>
      </c>
      <c r="V994">
        <v>536555.0</v>
      </c>
    </row>
    <row r="995" spans="13:22" ht="12.75" customHeight="1">
      <c r="M995" s="336">
        <f>IF(ISNUMBER(SEARCH(ZAKL_DATA!$B$29,N995)),MAX($M$2:M994)+1,0)</f>
        <v>0.0</v>
      </c>
      <c r="N995" s="318"/>
      <c r="O995" s="316"/>
      <c r="Q995" s="320" t="str">
        <f>IFERROR(VLOOKUP(ROWS($Q$3:Q995),$M$3:$N$1699,2,0),"")</f>
        <v/>
      </c>
      <c r="S995" t="str">
        <f>IF(ISNUMBER(SEARCH(ZAKL_DATA!$B$18,FU!$U995)),U995,"")</f>
        <v>Drahenice</v>
      </c>
      <c r="T995" t="str">
        <f t="array" ref="T995">IFERROR(INDEX($S$3:$S$6255,SMALL(IF(ISNUMBER(SEARCH("",$S$3:$S$6255)),ROW($S$1:$S$6253),""),ROW(S993))),"")</f>
        <v>Drahenice</v>
      </c>
      <c r="U995" t="s">
        <v>8938</v>
      </c>
      <c r="V995">
        <v>536563.0</v>
      </c>
    </row>
    <row r="996" spans="13:22" ht="12.75" customHeight="1">
      <c r="M996" s="336">
        <f>IF(ISNUMBER(SEARCH(ZAKL_DATA!$B$29,N996)),MAX($M$2:M995)+1,0)</f>
        <v>0.0</v>
      </c>
      <c r="N996" s="318"/>
      <c r="O996" s="316"/>
      <c r="Q996" s="320" t="str">
        <f>IFERROR(VLOOKUP(ROWS($Q$3:Q996),$M$3:$N$1699,2,0),"")</f>
        <v/>
      </c>
      <c r="S996" t="str">
        <f>IF(ISNUMBER(SEARCH(ZAKL_DATA!$B$18,FU!$U996)),U996,"")</f>
        <v>Drahkov</v>
      </c>
      <c r="T996" t="str">
        <f t="array" ref="T996">IFERROR(INDEX($S$3:$S$6255,SMALL(IF(ISNUMBER(SEARCH("",$S$3:$S$6255)),ROW($S$1:$S$6253),""),ROW(S994))),"")</f>
        <v>Drahkov</v>
      </c>
      <c r="U996" t="s">
        <v>4896</v>
      </c>
      <c r="V996">
        <v>536571.0</v>
      </c>
    </row>
    <row r="997" spans="13:22" ht="12.75" customHeight="1">
      <c r="M997" s="336">
        <f>IF(ISNUMBER(SEARCH(ZAKL_DATA!$B$29,N997)),MAX($M$2:M996)+1,0)</f>
        <v>0.0</v>
      </c>
      <c r="N997" s="318"/>
      <c r="O997" s="316"/>
      <c r="Q997" s="320" t="str">
        <f>IFERROR(VLOOKUP(ROWS($Q$3:Q997),$M$3:$N$1699,2,0),"")</f>
        <v/>
      </c>
      <c r="S997" t="str">
        <f>IF(ISNUMBER(SEARCH(ZAKL_DATA!$B$18,FU!$U997)),U997,"")</f>
        <v>Drahlín</v>
      </c>
      <c r="T997" t="str">
        <f t="array" ref="T997">IFERROR(INDEX($S$3:$S$6255,SMALL(IF(ISNUMBER(SEARCH("",$S$3:$S$6255)),ROW($S$1:$S$6253),""),ROW(S995))),"")</f>
        <v>Drahlín</v>
      </c>
      <c r="U997" t="s">
        <v>4886</v>
      </c>
      <c r="V997">
        <v>536580.0</v>
      </c>
    </row>
    <row r="998" spans="13:22" ht="12.75" customHeight="1">
      <c r="M998" s="336">
        <f>IF(ISNUMBER(SEARCH(ZAKL_DATA!$B$29,N998)),MAX($M$2:M997)+1,0)</f>
        <v>0.0</v>
      </c>
      <c r="N998" s="318"/>
      <c r="O998" s="316"/>
      <c r="Q998" s="320" t="str">
        <f>IFERROR(VLOOKUP(ROWS($Q$3:Q998),$M$3:$N$1699,2,0),"")</f>
        <v/>
      </c>
      <c r="S998" t="str">
        <f>IF(ISNUMBER(SEARCH(ZAKL_DATA!$B$18,FU!$U998)),U998,"")</f>
        <v>Drahňovice</v>
      </c>
      <c r="T998" t="str">
        <f t="array" ref="T998">IFERROR(INDEX($S$3:$S$6255,SMALL(IF(ISNUMBER(SEARCH("",$S$3:$S$6255)),ROW($S$1:$S$6253),""),ROW(S996))),"")</f>
        <v>Drahňovice</v>
      </c>
      <c r="U998" t="s">
        <v>4178</v>
      </c>
      <c r="V998">
        <v>536598.0</v>
      </c>
    </row>
    <row r="999" spans="13:22" ht="12.75" customHeight="1">
      <c r="M999" s="336">
        <f>IF(ISNUMBER(SEARCH(ZAKL_DATA!$B$29,N999)),MAX($M$2:M998)+1,0)</f>
        <v>0.0</v>
      </c>
      <c r="N999" s="318"/>
      <c r="O999" s="316"/>
      <c r="Q999" s="320" t="str">
        <f>IFERROR(VLOOKUP(ROWS($Q$3:Q999),$M$3:$N$1699,2,0),"")</f>
        <v/>
      </c>
      <c r="S999" t="str">
        <f>IF(ISNUMBER(SEARCH(ZAKL_DATA!$B$18,FU!$U999)),U999,"")</f>
        <v>Drahobudice</v>
      </c>
      <c r="T999" t="str">
        <f t="array" ref="T999">IFERROR(INDEX($S$3:$S$6255,SMALL(IF(ISNUMBER(SEARCH("",$S$3:$S$6255)),ROW($S$1:$S$6253),""),ROW(S997))),"")</f>
        <v>Drahobudice</v>
      </c>
      <c r="U999" t="s">
        <v>6566</v>
      </c>
      <c r="V999">
        <v>536601.0</v>
      </c>
    </row>
    <row r="1000" spans="13:22" ht="12.75" customHeight="1">
      <c r="M1000" s="336">
        <f>IF(ISNUMBER(SEARCH(ZAKL_DATA!$B$29,N1000)),MAX($M$2:M999)+1,0)</f>
        <v>0.0</v>
      </c>
      <c r="N1000" s="318"/>
      <c r="O1000" s="316"/>
      <c r="Q1000" s="320" t="str">
        <f>IFERROR(VLOOKUP(ROWS($Q$3:Q1000),$M$3:$N$1699,2,0),"")</f>
        <v/>
      </c>
      <c r="S1000" t="str">
        <f>IF(ISNUMBER(SEARCH(ZAKL_DATA!$B$18,FU!$U1000)),U1000,"")</f>
        <v>Drahobuz</v>
      </c>
      <c r="T1000" t="str">
        <f t="array" ref="T1000">IFERROR(INDEX($S$3:$S$6255,SMALL(IF(ISNUMBER(SEARCH("",$S$3:$S$6255)),ROW($S$1:$S$6253),""),ROW(S998))),"")</f>
        <v>Drahobuz</v>
      </c>
      <c r="U1000" t="s">
        <v>6575</v>
      </c>
      <c r="V1000">
        <v>536610.0</v>
      </c>
    </row>
    <row r="1001" spans="13:22" ht="12.75" customHeight="1">
      <c r="M1001" s="336">
        <f>IF(ISNUMBER(SEARCH(ZAKL_DATA!$B$29,N1001)),MAX($M$2:M1000)+1,0)</f>
        <v>0.0</v>
      </c>
      <c r="N1001" s="318"/>
      <c r="O1001" s="316"/>
      <c r="Q1001" s="320" t="str">
        <f>IFERROR(VLOOKUP(ROWS($Q$3:Q1001),$M$3:$N$1699,2,0),"")</f>
        <v/>
      </c>
      <c r="S1001" t="str">
        <f>IF(ISNUMBER(SEARCH(ZAKL_DATA!$B$18,FU!$U1001)),U1001,"")</f>
        <v>Drahonice</v>
      </c>
      <c r="T1001" t="str">
        <f t="array" ref="T1001">IFERROR(INDEX($S$3:$S$6255,SMALL(IF(ISNUMBER(SEARCH("",$S$3:$S$6255)),ROW($S$1:$S$6253),""),ROW(S999))),"")</f>
        <v>Drahonice</v>
      </c>
      <c r="U1001" t="s">
        <v>5651</v>
      </c>
      <c r="V1001">
        <v>536628.0</v>
      </c>
    </row>
    <row r="1002" spans="13:22" ht="12.75" customHeight="1">
      <c r="M1002" s="336">
        <f>IF(ISNUMBER(SEARCH(ZAKL_DATA!$B$29,N1002)),MAX($M$2:M1001)+1,0)</f>
        <v>0.0</v>
      </c>
      <c r="N1002" s="318"/>
      <c r="O1002" s="316"/>
      <c r="Q1002" s="320" t="str">
        <f>IFERROR(VLOOKUP(ROWS($Q$3:Q1002),$M$3:$N$1699,2,0),"")</f>
        <v/>
      </c>
      <c r="S1002" t="str">
        <f>IF(ISNUMBER(SEARCH(ZAKL_DATA!$B$18,FU!$U1002)),U1002,"")</f>
        <v>Drahonín</v>
      </c>
      <c r="T1002" t="str">
        <f t="array" ref="T1002">IFERROR(INDEX($S$3:$S$6255,SMALL(IF(ISNUMBER(SEARCH("",$S$3:$S$6255)),ROW($S$1:$S$6253),""),ROW(S1000))),"")</f>
        <v>Drahonín</v>
      </c>
      <c r="U1002" t="s">
        <v>8703</v>
      </c>
      <c r="V1002">
        <v>536636.0</v>
      </c>
    </row>
    <row r="1003" spans="13:22" ht="12.75" customHeight="1">
      <c r="M1003" s="336">
        <f>IF(ISNUMBER(SEARCH(ZAKL_DATA!$B$29,N1003)),MAX($M$2:M1002)+1,0)</f>
        <v>0.0</v>
      </c>
      <c r="N1003" s="318"/>
      <c r="O1003" s="316"/>
      <c r="Q1003" s="320" t="str">
        <f>IFERROR(VLOOKUP(ROWS($Q$3:Q1003),$M$3:$N$1699,2,0),"")</f>
        <v/>
      </c>
      <c r="S1003" t="str">
        <f>IF(ISNUMBER(SEARCH(ZAKL_DATA!$B$18,FU!$U1003)),U1003,"")</f>
        <v>Drahoňův Újezd</v>
      </c>
      <c r="T1003" t="str">
        <f t="array" ref="T1003">IFERROR(INDEX($S$3:$S$6255,SMALL(IF(ISNUMBER(SEARCH("",$S$3:$S$6255)),ROW($S$1:$S$6253),""),ROW(S1001))),"")</f>
        <v>Drahoňův Újezd</v>
      </c>
      <c r="U1003" t="s">
        <v>4006</v>
      </c>
      <c r="V1003">
        <v>536644.0</v>
      </c>
    </row>
    <row r="1004" spans="13:22" ht="12.75" customHeight="1">
      <c r="M1004" s="336">
        <f>IF(ISNUMBER(SEARCH(ZAKL_DATA!$B$29,N1004)),MAX($M$2:M1003)+1,0)</f>
        <v>0.0</v>
      </c>
      <c r="N1004" s="318"/>
      <c r="O1004" s="316"/>
      <c r="Q1004" s="320" t="str">
        <f>IFERROR(VLOOKUP(ROWS($Q$3:Q1004),$M$3:$N$1699,2,0),"")</f>
        <v/>
      </c>
      <c r="S1004" t="str">
        <f>IF(ISNUMBER(SEARCH(ZAKL_DATA!$B$18,FU!$U1004)),U1004,"")</f>
        <v>Drahotěšice</v>
      </c>
      <c r="T1004" t="str">
        <f t="array" ref="T1004">IFERROR(INDEX($S$3:$S$6255,SMALL(IF(ISNUMBER(SEARCH("",$S$3:$S$6255)),ROW($S$1:$S$6253),""),ROW(S1002))),"")</f>
        <v>Drahotěšice</v>
      </c>
      <c r="U1004" t="s">
        <v>4534</v>
      </c>
      <c r="V1004">
        <v>536652.0</v>
      </c>
    </row>
    <row r="1005" spans="13:22" ht="12.75" customHeight="1">
      <c r="M1005" s="336">
        <f>IF(ISNUMBER(SEARCH(ZAKL_DATA!$B$29,N1005)),MAX($M$2:M1004)+1,0)</f>
        <v>0.0</v>
      </c>
      <c r="N1005" s="318"/>
      <c r="O1005" s="316"/>
      <c r="Q1005" s="320" t="str">
        <f>IFERROR(VLOOKUP(ROWS($Q$3:Q1005),$M$3:$N$1699,2,0),"")</f>
        <v/>
      </c>
      <c r="S1005" t="str">
        <f>IF(ISNUMBER(SEARCH(ZAKL_DATA!$B$18,FU!$U1005)),U1005,"")</f>
        <v>Drahotín</v>
      </c>
      <c r="T1005" t="str">
        <f t="array" ref="T1005">IFERROR(INDEX($S$3:$S$6255,SMALL(IF(ISNUMBER(SEARCH("",$S$3:$S$6255)),ROW($S$1:$S$6253),""),ROW(S1003))),"")</f>
        <v>Drahotín</v>
      </c>
      <c r="U1005" t="s">
        <v>5852</v>
      </c>
      <c r="V1005">
        <v>536661.0</v>
      </c>
    </row>
    <row r="1006" spans="13:22" ht="12.75" customHeight="1">
      <c r="M1006" s="336">
        <f>IF(ISNUMBER(SEARCH(ZAKL_DATA!$B$29,N1006)),MAX($M$2:M1005)+1,0)</f>
        <v>0.0</v>
      </c>
      <c r="N1006" s="318"/>
      <c r="O1006" s="316"/>
      <c r="Q1006" s="320" t="str">
        <f>IFERROR(VLOOKUP(ROWS($Q$3:Q1006),$M$3:$N$1699,2,0),"")</f>
        <v/>
      </c>
      <c r="S1006" t="str">
        <f>IF(ISNUMBER(SEARCH(ZAKL_DATA!$B$18,FU!$U1006)),U1006,"")</f>
        <v>Drahouš</v>
      </c>
      <c r="T1006" t="str">
        <f t="array" ref="T1006">IFERROR(INDEX($S$3:$S$6255,SMALL(IF(ISNUMBER(SEARCH("",$S$3:$S$6255)),ROW($S$1:$S$6253),""),ROW(S1004))),"")</f>
        <v>Drahouš</v>
      </c>
      <c r="U1006" t="s">
        <v>3946</v>
      </c>
      <c r="V1006">
        <v>536679.0</v>
      </c>
    </row>
    <row r="1007" spans="13:22" ht="12.75" customHeight="1">
      <c r="M1007" s="336">
        <f>IF(ISNUMBER(SEARCH(ZAKL_DATA!$B$29,N1007)),MAX($M$2:M1006)+1,0)</f>
        <v>0.0</v>
      </c>
      <c r="N1007" s="318"/>
      <c r="O1007" s="316"/>
      <c r="Q1007" s="320" t="str">
        <f>IFERROR(VLOOKUP(ROWS($Q$3:Q1007),$M$3:$N$1699,2,0),"")</f>
        <v/>
      </c>
      <c r="S1007" t="str">
        <f>IF(ISNUMBER(SEARCH(ZAKL_DATA!$B$18,FU!$U1007)),U1007,"")</f>
        <v>Drahov</v>
      </c>
      <c r="T1007" t="str">
        <f t="array" ref="T1007">IFERROR(INDEX($S$3:$S$6255,SMALL(IF(ISNUMBER(SEARCH("",$S$3:$S$6255)),ROW($S$1:$S$6253),""),ROW(S1005))),"")</f>
        <v>Drahov</v>
      </c>
      <c r="U1007" t="s">
        <v>6488</v>
      </c>
      <c r="V1007">
        <v>536687.0</v>
      </c>
    </row>
    <row r="1008" spans="13:22" ht="12.75" customHeight="1">
      <c r="M1008" s="336">
        <f>IF(ISNUMBER(SEARCH(ZAKL_DATA!$B$29,N1008)),MAX($M$2:M1007)+1,0)</f>
        <v>0.0</v>
      </c>
      <c r="N1008" s="318"/>
      <c r="O1008" s="316"/>
      <c r="Q1008" s="320" t="str">
        <f>IFERROR(VLOOKUP(ROWS($Q$3:Q1008),$M$3:$N$1699,2,0),"")</f>
        <v/>
      </c>
      <c r="S1008" t="str">
        <f>IF(ISNUMBER(SEARCH(ZAKL_DATA!$B$18,FU!$U1008)),U1008,"")</f>
        <v>Drachkov</v>
      </c>
      <c r="T1008" t="str">
        <f t="array" ref="T1008">IFERROR(INDEX($S$3:$S$6255,SMALL(IF(ISNUMBER(SEARCH("",$S$3:$S$6255)),ROW($S$1:$S$6253),""),ROW(S1006))),"")</f>
        <v>Drachkov</v>
      </c>
      <c r="U1008" t="s">
        <v>6194</v>
      </c>
      <c r="V1008">
        <v>536695.0</v>
      </c>
    </row>
    <row r="1009" spans="13:22" ht="12.75" customHeight="1">
      <c r="M1009" s="336">
        <f>IF(ISNUMBER(SEARCH(ZAKL_DATA!$B$29,N1009)),MAX($M$2:M1008)+1,0)</f>
        <v>0.0</v>
      </c>
      <c r="N1009" s="318"/>
      <c r="O1009" s="316"/>
      <c r="Q1009" s="320" t="str">
        <f>IFERROR(VLOOKUP(ROWS($Q$3:Q1009),$M$3:$N$1699,2,0),"")</f>
        <v/>
      </c>
      <c r="S1009" t="str">
        <f>IF(ISNUMBER(SEARCH(ZAKL_DATA!$B$18,FU!$U1009)),U1009,"")</f>
        <v>Dráchov</v>
      </c>
      <c r="T1009" t="str">
        <f t="array" ref="T1009">IFERROR(INDEX($S$3:$S$6255,SMALL(IF(ISNUMBER(SEARCH("",$S$3:$S$6255)),ROW($S$1:$S$6253),""),ROW(S1007))),"")</f>
        <v>Dráchov</v>
      </c>
      <c r="U1009" t="s">
        <v>5735</v>
      </c>
      <c r="V1009">
        <v>536709.0</v>
      </c>
    </row>
    <row r="1010" spans="13:22" ht="12.75" customHeight="1">
      <c r="M1010" s="336">
        <f>IF(ISNUMBER(SEARCH(ZAKL_DATA!$B$29,N1010)),MAX($M$2:M1009)+1,0)</f>
        <v>0.0</v>
      </c>
      <c r="N1010" s="318"/>
      <c r="O1010" s="316"/>
      <c r="Q1010" s="320" t="str">
        <f>IFERROR(VLOOKUP(ROWS($Q$3:Q1010),$M$3:$N$1699,2,0),"")</f>
        <v/>
      </c>
      <c r="S1010" t="str">
        <f>IF(ISNUMBER(SEARCH(ZAKL_DATA!$B$18,FU!$U1010)),U1010,"")</f>
        <v>Drásov</v>
      </c>
      <c r="T1010" t="str">
        <f t="array" ref="T1010">IFERROR(INDEX($S$3:$S$6255,SMALL(IF(ISNUMBER(SEARCH("",$S$3:$S$6255)),ROW($S$1:$S$6253),""),ROW(S1008))),"")</f>
        <v>Drásov</v>
      </c>
      <c r="U1010" t="s">
        <v>4887</v>
      </c>
      <c r="V1010">
        <v>536717.0</v>
      </c>
    </row>
    <row r="1011" spans="13:22" ht="12.75" customHeight="1">
      <c r="M1011" s="336">
        <f>IF(ISNUMBER(SEARCH(ZAKL_DATA!$B$29,N1011)),MAX($M$2:M1010)+1,0)</f>
        <v>0.0</v>
      </c>
      <c r="N1011" s="318"/>
      <c r="O1011" s="316"/>
      <c r="Q1011" s="320" t="str">
        <f>IFERROR(VLOOKUP(ROWS($Q$3:Q1011),$M$3:$N$1699,2,0),"")</f>
        <v/>
      </c>
      <c r="S1011" t="str">
        <f>IF(ISNUMBER(SEARCH(ZAKL_DATA!$B$18,FU!$U1011)),U1011,"")</f>
        <v>Drásov</v>
      </c>
      <c r="T1011" t="str">
        <f t="array" ref="T1011">IFERROR(INDEX($S$3:$S$6255,SMALL(IF(ISNUMBER(SEARCH("",$S$3:$S$6255)),ROW($S$1:$S$6253),""),ROW(S1009))),"")</f>
        <v>Drásov</v>
      </c>
      <c r="U1011" t="s">
        <v>4887</v>
      </c>
      <c r="V1011">
        <v>536725.0</v>
      </c>
    </row>
    <row r="1012" spans="13:22" ht="12.75" customHeight="1">
      <c r="M1012" s="336">
        <f>IF(ISNUMBER(SEARCH(ZAKL_DATA!$B$29,N1012)),MAX($M$2:M1011)+1,0)</f>
        <v>0.0</v>
      </c>
      <c r="N1012" s="318"/>
      <c r="O1012" s="316"/>
      <c r="Q1012" s="320" t="str">
        <f>IFERROR(VLOOKUP(ROWS($Q$3:Q1012),$M$3:$N$1699,2,0),"")</f>
        <v/>
      </c>
      <c r="S1012" t="str">
        <f>IF(ISNUMBER(SEARCH(ZAKL_DATA!$B$18,FU!$U1012)),U1012,"")</f>
        <v>Dražeň</v>
      </c>
      <c r="T1012" t="str">
        <f t="array" ref="T1012">IFERROR(INDEX($S$3:$S$6255,SMALL(IF(ISNUMBER(SEARCH("",$S$3:$S$6255)),ROW($S$1:$S$6253),""),ROW(S1010))),"")</f>
        <v>Dražeň</v>
      </c>
      <c r="U1012" t="s">
        <v>7593</v>
      </c>
      <c r="V1012">
        <v>536733.0</v>
      </c>
    </row>
    <row r="1013" spans="13:22" ht="12.75" customHeight="1">
      <c r="M1013" s="336">
        <f>IF(ISNUMBER(SEARCH(ZAKL_DATA!$B$29,N1013)),MAX($M$2:M1012)+1,0)</f>
        <v>0.0</v>
      </c>
      <c r="N1013" s="318"/>
      <c r="O1013" s="316"/>
      <c r="Q1013" s="320" t="str">
        <f>IFERROR(VLOOKUP(ROWS($Q$3:Q1013),$M$3:$N$1699,2,0),"")</f>
        <v/>
      </c>
      <c r="S1013" t="str">
        <f>IF(ISNUMBER(SEARCH(ZAKL_DATA!$B$18,FU!$U1013)),U1013,"")</f>
        <v>Draženov</v>
      </c>
      <c r="T1013" t="str">
        <f t="array" ref="T1013">IFERROR(INDEX($S$3:$S$6255,SMALL(IF(ISNUMBER(SEARCH("",$S$3:$S$6255)),ROW($S$1:$S$6253),""),ROW(S1011))),"")</f>
        <v>Draženov</v>
      </c>
      <c r="U1013" t="s">
        <v>5853</v>
      </c>
      <c r="V1013">
        <v>536741.0</v>
      </c>
    </row>
    <row r="1014" spans="13:22" ht="12.75" customHeight="1">
      <c r="M1014" s="336">
        <f>IF(ISNUMBER(SEARCH(ZAKL_DATA!$B$29,N1014)),MAX($M$2:M1013)+1,0)</f>
        <v>0.0</v>
      </c>
      <c r="N1014" s="318"/>
      <c r="O1014" s="316"/>
      <c r="Q1014" s="320" t="str">
        <f>IFERROR(VLOOKUP(ROWS($Q$3:Q1014),$M$3:$N$1699,2,0),"")</f>
        <v/>
      </c>
      <c r="S1014" t="str">
        <f>IF(ISNUMBER(SEARCH(ZAKL_DATA!$B$18,FU!$U1014)),U1014,"")</f>
        <v>Dražice</v>
      </c>
      <c r="T1014" t="str">
        <f t="array" ref="T1014">IFERROR(INDEX($S$3:$S$6255,SMALL(IF(ISNUMBER(SEARCH("",$S$3:$S$6255)),ROW($S$1:$S$6253),""),ROW(S1012))),"")</f>
        <v>Dražice</v>
      </c>
      <c r="U1014" t="s">
        <v>5736</v>
      </c>
      <c r="V1014">
        <v>536750.0</v>
      </c>
    </row>
    <row r="1015" spans="13:22" ht="12.75" customHeight="1">
      <c r="M1015" s="336">
        <f>IF(ISNUMBER(SEARCH(ZAKL_DATA!$B$29,N1015)),MAX($M$2:M1014)+1,0)</f>
        <v>0.0</v>
      </c>
      <c r="N1015" s="318"/>
      <c r="O1015" s="316"/>
      <c r="Q1015" s="320" t="str">
        <f>IFERROR(VLOOKUP(ROWS($Q$3:Q1015),$M$3:$N$1699,2,0),"")</f>
        <v/>
      </c>
      <c r="S1015" t="str">
        <f>IF(ISNUMBER(SEARCH(ZAKL_DATA!$B$18,FU!$U1015)),U1015,"")</f>
        <v>Dražíč</v>
      </c>
      <c r="T1015" t="str">
        <f t="array" ref="T1015">IFERROR(INDEX($S$3:$S$6255,SMALL(IF(ISNUMBER(SEARCH("",$S$3:$S$6255)),ROW($S$1:$S$6253),""),ROW(S1013))),"")</f>
        <v>Dražíč</v>
      </c>
      <c r="U1015" t="s">
        <v>5519</v>
      </c>
      <c r="V1015">
        <v>536768.0</v>
      </c>
    </row>
    <row r="1016" spans="13:22" ht="12.75" customHeight="1">
      <c r="M1016" s="336">
        <f>IF(ISNUMBER(SEARCH(ZAKL_DATA!$B$29,N1016)),MAX($M$2:M1015)+1,0)</f>
        <v>0.0</v>
      </c>
      <c r="N1016" s="318"/>
      <c r="O1016" s="316"/>
      <c r="Q1016" s="320" t="str">
        <f>IFERROR(VLOOKUP(ROWS($Q$3:Q1016),$M$3:$N$1699,2,0),"")</f>
        <v/>
      </c>
      <c r="S1016" t="str">
        <f>IF(ISNUMBER(SEARCH(ZAKL_DATA!$B$18,FU!$U1016)),U1016,"")</f>
        <v>Dražičky</v>
      </c>
      <c r="T1016" t="str">
        <f t="array" ref="T1016">IFERROR(INDEX($S$3:$S$6255,SMALL(IF(ISNUMBER(SEARCH("",$S$3:$S$6255)),ROW($S$1:$S$6253),""),ROW(S1014))),"")</f>
        <v>Dražičky</v>
      </c>
      <c r="U1016" t="s">
        <v>5737</v>
      </c>
      <c r="V1016">
        <v>536776.0</v>
      </c>
    </row>
    <row r="1017" spans="13:22" ht="12.75" customHeight="1">
      <c r="M1017" s="336">
        <f>IF(ISNUMBER(SEARCH(ZAKL_DATA!$B$29,N1017)),MAX($M$2:M1016)+1,0)</f>
        <v>0.0</v>
      </c>
      <c r="N1017" s="318"/>
      <c r="O1017" s="316"/>
      <c r="Q1017" s="320" t="str">
        <f>IFERROR(VLOOKUP(ROWS($Q$3:Q1017),$M$3:$N$1699,2,0),"")</f>
        <v/>
      </c>
      <c r="S1017" t="str">
        <f>IF(ISNUMBER(SEARCH(ZAKL_DATA!$B$18,FU!$U1017)),U1017,"")</f>
        <v>Drážov</v>
      </c>
      <c r="T1017" t="str">
        <f t="array" ref="T1017">IFERROR(INDEX($S$3:$S$6255,SMALL(IF(ISNUMBER(SEARCH("",$S$3:$S$6255)),ROW($S$1:$S$6253),""),ROW(S1015))),"")</f>
        <v>Drážov</v>
      </c>
      <c r="U1017" t="s">
        <v>5652</v>
      </c>
      <c r="V1017">
        <v>536784.0</v>
      </c>
    </row>
    <row r="1018" spans="13:22" ht="12.75" customHeight="1">
      <c r="M1018" s="336">
        <f>IF(ISNUMBER(SEARCH(ZAKL_DATA!$B$29,N1018)),MAX($M$2:M1017)+1,0)</f>
        <v>0.0</v>
      </c>
      <c r="N1018" s="318"/>
      <c r="O1018" s="316"/>
      <c r="Q1018" s="320" t="str">
        <f>IFERROR(VLOOKUP(ROWS($Q$3:Q1018),$M$3:$N$1699,2,0),"")</f>
        <v/>
      </c>
      <c r="S1018" t="str">
        <f>IF(ISNUMBER(SEARCH(ZAKL_DATA!$B$18,FU!$U1018)),U1018,"")</f>
        <v>Dražovice</v>
      </c>
      <c r="T1018" t="str">
        <f t="array" ref="T1018">IFERROR(INDEX($S$3:$S$6255,SMALL(IF(ISNUMBER(SEARCH("",$S$3:$S$6255)),ROW($S$1:$S$6253),""),ROW(S1016))),"")</f>
        <v>Dražovice</v>
      </c>
      <c r="U1018" t="s">
        <v>6732</v>
      </c>
      <c r="V1018">
        <v>536792.0</v>
      </c>
    </row>
    <row r="1019" spans="13:22" ht="12.75" customHeight="1">
      <c r="M1019" s="336">
        <f>IF(ISNUMBER(SEARCH(ZAKL_DATA!$B$29,N1019)),MAX($M$2:M1018)+1,0)</f>
        <v>0.0</v>
      </c>
      <c r="N1019" s="318"/>
      <c r="O1019" s="316"/>
      <c r="Q1019" s="320" t="str">
        <f>IFERROR(VLOOKUP(ROWS($Q$3:Q1019),$M$3:$N$1699,2,0),"")</f>
        <v/>
      </c>
      <c r="S1019" t="str">
        <f>IF(ISNUMBER(SEARCH(ZAKL_DATA!$B$18,FU!$U1019)),U1019,"")</f>
        <v>Dražovice</v>
      </c>
      <c r="T1019" t="str">
        <f t="array" ref="T1019">IFERROR(INDEX($S$3:$S$6255,SMALL(IF(ISNUMBER(SEARCH("",$S$3:$S$6255)),ROW($S$1:$S$6253),""),ROW(S1017))),"")</f>
        <v>Dražovice</v>
      </c>
      <c r="U1019" t="s">
        <v>6732</v>
      </c>
      <c r="V1019">
        <v>536806.0</v>
      </c>
    </row>
    <row r="1020" spans="13:22" ht="12.75" customHeight="1">
      <c r="M1020" s="336">
        <f>IF(ISNUMBER(SEARCH(ZAKL_DATA!$B$29,N1020)),MAX($M$2:M1019)+1,0)</f>
        <v>0.0</v>
      </c>
      <c r="N1020" s="318"/>
      <c r="O1020" s="316"/>
      <c r="Q1020" s="320" t="str">
        <f>IFERROR(VLOOKUP(ROWS($Q$3:Q1020),$M$3:$N$1699,2,0),"")</f>
        <v/>
      </c>
      <c r="S1020" t="str">
        <f>IF(ISNUMBER(SEARCH(ZAKL_DATA!$B$18,FU!$U1020)),U1020,"")</f>
        <v>Dražůvky</v>
      </c>
      <c r="T1020" t="str">
        <f t="array" ref="T1020">IFERROR(INDEX($S$3:$S$6255,SMALL(IF(ISNUMBER(SEARCH("",$S$3:$S$6255)),ROW($S$1:$S$6253),""),ROW(S1018))),"")</f>
        <v>Dražůvky</v>
      </c>
      <c r="U1020" t="s">
        <v>8069</v>
      </c>
      <c r="V1020">
        <v>536814.0</v>
      </c>
    </row>
    <row r="1021" spans="13:22" ht="12.75" customHeight="1">
      <c r="M1021" s="336">
        <f>IF(ISNUMBER(SEARCH(ZAKL_DATA!$B$29,N1021)),MAX($M$2:M1020)+1,0)</f>
        <v>0.0</v>
      </c>
      <c r="N1021" s="318"/>
      <c r="O1021" s="316"/>
      <c r="Q1021" s="320" t="str">
        <f>IFERROR(VLOOKUP(ROWS($Q$3:Q1021),$M$3:$N$1699,2,0),"")</f>
        <v/>
      </c>
      <c r="S1021" t="str">
        <f>IF(ISNUMBER(SEARCH(ZAKL_DATA!$B$18,FU!$U1021)),U1021,"")</f>
        <v>Drevníky</v>
      </c>
      <c r="T1021" t="str">
        <f t="array" ref="T1021">IFERROR(INDEX($S$3:$S$6255,SMALL(IF(ISNUMBER(SEARCH("",$S$3:$S$6255)),ROW($S$1:$S$6253),""),ROW(S1019))),"")</f>
        <v>Drevníky</v>
      </c>
      <c r="U1021" t="s">
        <v>4888</v>
      </c>
      <c r="V1021">
        <v>536822.0</v>
      </c>
    </row>
    <row r="1022" spans="13:22" ht="12.75" customHeight="1">
      <c r="M1022" s="336">
        <f>IF(ISNUMBER(SEARCH(ZAKL_DATA!$B$29,N1022)),MAX($M$2:M1021)+1,0)</f>
        <v>0.0</v>
      </c>
      <c r="N1022" s="318"/>
      <c r="O1022" s="316"/>
      <c r="Q1022" s="320" t="str">
        <f>IFERROR(VLOOKUP(ROWS($Q$3:Q1022),$M$3:$N$1699,2,0),"")</f>
        <v/>
      </c>
      <c r="S1022" t="str">
        <f>IF(ISNUMBER(SEARCH(ZAKL_DATA!$B$18,FU!$U1022)),U1022,"")</f>
        <v>Drhovice</v>
      </c>
      <c r="T1022" t="str">
        <f t="array" ref="T1022">IFERROR(INDEX($S$3:$S$6255,SMALL(IF(ISNUMBER(SEARCH("",$S$3:$S$6255)),ROW($S$1:$S$6253),""),ROW(S1020))),"")</f>
        <v>Drhovice</v>
      </c>
      <c r="U1022" t="s">
        <v>6453</v>
      </c>
      <c r="V1022">
        <v>536831.0</v>
      </c>
    </row>
    <row r="1023" spans="13:22" ht="12.75" customHeight="1">
      <c r="M1023" s="336">
        <f>IF(ISNUMBER(SEARCH(ZAKL_DATA!$B$29,N1023)),MAX($M$2:M1022)+1,0)</f>
        <v>0.0</v>
      </c>
      <c r="N1023" s="318"/>
      <c r="O1023" s="316"/>
      <c r="Q1023" s="320" t="str">
        <f>IFERROR(VLOOKUP(ROWS($Q$3:Q1023),$M$3:$N$1699,2,0),"")</f>
        <v/>
      </c>
      <c r="S1023" t="str">
        <f>IF(ISNUMBER(SEARCH(ZAKL_DATA!$B$18,FU!$U1023)),U1023,"")</f>
        <v>Drhovle</v>
      </c>
      <c r="T1023" t="str">
        <f t="array" ref="T1023">IFERROR(INDEX($S$3:$S$6255,SMALL(IF(ISNUMBER(SEARCH("",$S$3:$S$6255)),ROW($S$1:$S$6253),""),ROW(S1021))),"")</f>
        <v>Drhovle</v>
      </c>
      <c r="U1023" t="s">
        <v>5520</v>
      </c>
      <c r="V1023">
        <v>536849.0</v>
      </c>
    </row>
    <row r="1024" spans="13:22" ht="12.75" customHeight="1">
      <c r="M1024" s="336">
        <f>IF(ISNUMBER(SEARCH(ZAKL_DATA!$B$29,N1024)),MAX($M$2:M1023)+1,0)</f>
        <v>0.0</v>
      </c>
      <c r="N1024" s="318"/>
      <c r="O1024" s="316"/>
      <c r="Q1024" s="320" t="str">
        <f>IFERROR(VLOOKUP(ROWS($Q$3:Q1024),$M$3:$N$1699,2,0),"")</f>
        <v/>
      </c>
      <c r="S1024" t="str">
        <f>IF(ISNUMBER(SEARCH(ZAKL_DATA!$B$18,FU!$U1024)),U1024,"")</f>
        <v>Drhovy</v>
      </c>
      <c r="T1024" t="str">
        <f t="array" ref="T1024">IFERROR(INDEX($S$3:$S$6255,SMALL(IF(ISNUMBER(SEARCH("",$S$3:$S$6255)),ROW($S$1:$S$6253),""),ROW(S1022))),"")</f>
        <v>Drhovy</v>
      </c>
      <c r="U1024" t="s">
        <v>4889</v>
      </c>
      <c r="V1024">
        <v>536857.0</v>
      </c>
    </row>
    <row r="1025" spans="13:22" ht="12.75" customHeight="1">
      <c r="M1025" s="336">
        <f>IF(ISNUMBER(SEARCH(ZAKL_DATA!$B$29,N1025)),MAX($M$2:M1024)+1,0)</f>
        <v>0.0</v>
      </c>
      <c r="N1025" s="318"/>
      <c r="O1025" s="316"/>
      <c r="Q1025" s="320" t="str">
        <f>IFERROR(VLOOKUP(ROWS($Q$3:Q1025),$M$3:$N$1699,2,0),"")</f>
        <v/>
      </c>
      <c r="S1025" t="str">
        <f>IF(ISNUMBER(SEARCH(ZAKL_DATA!$B$18,FU!$U1025)),U1025,"")</f>
        <v>Drmoul</v>
      </c>
      <c r="T1025" t="str">
        <f t="array" ref="T1025">IFERROR(INDEX($S$3:$S$6255,SMALL(IF(ISNUMBER(SEARCH("",$S$3:$S$6255)),ROW($S$1:$S$6253),""),ROW(S1023))),"")</f>
        <v>Drmoul</v>
      </c>
      <c r="U1025" t="s">
        <v>5927</v>
      </c>
      <c r="V1025">
        <v>536865.0</v>
      </c>
    </row>
    <row r="1026" spans="13:22" ht="12.75" customHeight="1">
      <c r="M1026" s="336">
        <f>IF(ISNUMBER(SEARCH(ZAKL_DATA!$B$29,N1026)),MAX($M$2:M1025)+1,0)</f>
        <v>0.0</v>
      </c>
      <c r="N1026" s="318"/>
      <c r="O1026" s="316"/>
      <c r="Q1026" s="320" t="str">
        <f>IFERROR(VLOOKUP(ROWS($Q$3:Q1026),$M$3:$N$1699,2,0),"")</f>
        <v/>
      </c>
      <c r="S1026" t="str">
        <f>IF(ISNUMBER(SEARCH(ZAKL_DATA!$B$18,FU!$U1026)),U1026,"")</f>
        <v>Drnek</v>
      </c>
      <c r="T1026" t="str">
        <f t="array" ref="T1026">IFERROR(INDEX($S$3:$S$6255,SMALL(IF(ISNUMBER(SEARCH("",$S$3:$S$6255)),ROW($S$1:$S$6253),""),ROW(S1024))),"")</f>
        <v>Drnek</v>
      </c>
      <c r="U1026" t="s">
        <v>3809</v>
      </c>
      <c r="V1026">
        <v>536873.0</v>
      </c>
    </row>
    <row r="1027" spans="13:22" ht="12.75" customHeight="1">
      <c r="M1027" s="336">
        <f>IF(ISNUMBER(SEARCH(ZAKL_DATA!$B$29,N1027)),MAX($M$2:M1026)+1,0)</f>
        <v>0.0</v>
      </c>
      <c r="N1027" s="318"/>
      <c r="O1027" s="316"/>
      <c r="Q1027" s="320" t="str">
        <f>IFERROR(VLOOKUP(ROWS($Q$3:Q1027),$M$3:$N$1699,2,0),"")</f>
        <v/>
      </c>
      <c r="S1027" t="str">
        <f>IF(ISNUMBER(SEARCH(ZAKL_DATA!$B$18,FU!$U1027)),U1027,"")</f>
        <v>Drnholec</v>
      </c>
      <c r="T1027" t="str">
        <f t="array" ref="T1027">IFERROR(INDEX($S$3:$S$6255,SMALL(IF(ISNUMBER(SEARCH("",$S$3:$S$6255)),ROW($S$1:$S$6253),""),ROW(S1025))),"")</f>
        <v>Drnholec</v>
      </c>
      <c r="U1027" t="s">
        <v>7965</v>
      </c>
      <c r="V1027">
        <v>536881.0</v>
      </c>
    </row>
    <row r="1028" spans="13:22" ht="12.75" customHeight="1">
      <c r="M1028" s="336">
        <f>IF(ISNUMBER(SEARCH(ZAKL_DATA!$B$29,N1028)),MAX($M$2:M1027)+1,0)</f>
        <v>0.0</v>
      </c>
      <c r="N1028" s="318"/>
      <c r="O1028" s="316"/>
      <c r="Q1028" s="320" t="str">
        <f>IFERROR(VLOOKUP(ROWS($Q$3:Q1028),$M$3:$N$1699,2,0),"")</f>
        <v/>
      </c>
      <c r="S1028" t="str">
        <f>IF(ISNUMBER(SEARCH(ZAKL_DATA!$B$18,FU!$U1028)),U1028,"")</f>
        <v>Drnovice</v>
      </c>
      <c r="T1028" t="str">
        <f t="array" ref="T1028">IFERROR(INDEX($S$3:$S$6255,SMALL(IF(ISNUMBER(SEARCH("",$S$3:$S$6255)),ROW($S$1:$S$6253),""),ROW(S1026))),"")</f>
        <v>Drnovice</v>
      </c>
      <c r="U1028" t="s">
        <v>7775</v>
      </c>
      <c r="V1028">
        <v>536890.0</v>
      </c>
    </row>
    <row r="1029" spans="13:22" ht="12.75" customHeight="1">
      <c r="M1029" s="336">
        <f>IF(ISNUMBER(SEARCH(ZAKL_DATA!$B$29,N1029)),MAX($M$2:M1028)+1,0)</f>
        <v>0.0</v>
      </c>
      <c r="N1029" s="318"/>
      <c r="O1029" s="316"/>
      <c r="Q1029" s="320" t="str">
        <f>IFERROR(VLOOKUP(ROWS($Q$3:Q1029),$M$3:$N$1699,2,0),"")</f>
        <v/>
      </c>
      <c r="S1029" t="str">
        <f>IF(ISNUMBER(SEARCH(ZAKL_DATA!$B$18,FU!$U1029)),U1029,"")</f>
        <v>Drnovice</v>
      </c>
      <c r="T1029" t="str">
        <f t="array" ref="T1029">IFERROR(INDEX($S$3:$S$6255,SMALL(IF(ISNUMBER(SEARCH("",$S$3:$S$6255)),ROW($S$1:$S$6253),""),ROW(S1027))),"")</f>
        <v>Drnovice</v>
      </c>
      <c r="U1029" t="s">
        <v>7775</v>
      </c>
      <c r="V1029">
        <v>536903.0</v>
      </c>
    </row>
    <row r="1030" spans="13:22" ht="12.75" customHeight="1">
      <c r="M1030" s="336">
        <f>IF(ISNUMBER(SEARCH(ZAKL_DATA!$B$29,N1030)),MAX($M$2:M1029)+1,0)</f>
        <v>0.0</v>
      </c>
      <c r="N1030" s="318"/>
      <c r="O1030" s="316"/>
      <c r="Q1030" s="320" t="str">
        <f>IFERROR(VLOOKUP(ROWS($Q$3:Q1030),$M$3:$N$1699,2,0),"")</f>
        <v/>
      </c>
      <c r="S1030" t="str">
        <f>IF(ISNUMBER(SEARCH(ZAKL_DATA!$B$18,FU!$U1030)),U1030,"")</f>
        <v>Drnovice</v>
      </c>
      <c r="T1030" t="str">
        <f t="array" ref="T1030">IFERROR(INDEX($S$3:$S$6255,SMALL(IF(ISNUMBER(SEARCH("",$S$3:$S$6255)),ROW($S$1:$S$6253),""),ROW(S1028))),"")</f>
        <v>Drnovice</v>
      </c>
      <c r="U1030" t="s">
        <v>7775</v>
      </c>
      <c r="V1030">
        <v>536911.0</v>
      </c>
    </row>
    <row r="1031" spans="13:22" ht="12.75" customHeight="1">
      <c r="M1031" s="336">
        <f>IF(ISNUMBER(SEARCH(ZAKL_DATA!$B$29,N1031)),MAX($M$2:M1030)+1,0)</f>
        <v>0.0</v>
      </c>
      <c r="N1031" s="318"/>
      <c r="O1031" s="316"/>
      <c r="Q1031" s="320" t="str">
        <f>IFERROR(VLOOKUP(ROWS($Q$3:Q1031),$M$3:$N$1699,2,0),"")</f>
        <v/>
      </c>
      <c r="S1031" t="str">
        <f>IF(ISNUMBER(SEARCH(ZAKL_DATA!$B$18,FU!$U1031)),U1031,"")</f>
        <v>Drobovice</v>
      </c>
      <c r="T1031" t="str">
        <f t="array" ref="T1031">IFERROR(INDEX($S$3:$S$6255,SMALL(IF(ISNUMBER(SEARCH("",$S$3:$S$6255)),ROW($S$1:$S$6253),""),ROW(S1029))),"")</f>
        <v>Drobovice</v>
      </c>
      <c r="U1031" t="s">
        <v>4100</v>
      </c>
      <c r="V1031">
        <v>536920.0</v>
      </c>
    </row>
    <row r="1032" spans="13:22" ht="12.75" customHeight="1">
      <c r="M1032" s="336">
        <f>IF(ISNUMBER(SEARCH(ZAKL_DATA!$B$29,N1032)),MAX($M$2:M1031)+1,0)</f>
        <v>0.0</v>
      </c>
      <c r="N1032" s="318"/>
      <c r="O1032" s="316"/>
      <c r="Q1032" s="320" t="str">
        <f>IFERROR(VLOOKUP(ROWS($Q$3:Q1032),$M$3:$N$1699,2,0),"")</f>
        <v/>
      </c>
      <c r="S1032" t="str">
        <f>IF(ISNUMBER(SEARCH(ZAKL_DATA!$B$18,FU!$U1032)),U1032,"")</f>
        <v>Droužetice</v>
      </c>
      <c r="T1032" t="str">
        <f t="array" ref="T1032">IFERROR(INDEX($S$3:$S$6255,SMALL(IF(ISNUMBER(SEARCH("",$S$3:$S$6255)),ROW($S$1:$S$6253),""),ROW(S1030))),"")</f>
        <v>Droužetice</v>
      </c>
      <c r="U1032" t="s">
        <v>6196</v>
      </c>
      <c r="V1032">
        <v>536938.0</v>
      </c>
    </row>
    <row r="1033" spans="13:22" ht="12.75" customHeight="1">
      <c r="M1033" s="336">
        <f>IF(ISNUMBER(SEARCH(ZAKL_DATA!$B$29,N1033)),MAX($M$2:M1032)+1,0)</f>
        <v>0.0</v>
      </c>
      <c r="N1033" s="318"/>
      <c r="O1033" s="316"/>
      <c r="Q1033" s="320" t="str">
        <f>IFERROR(VLOOKUP(ROWS($Q$3:Q1033),$M$3:$N$1699,2,0),"")</f>
        <v/>
      </c>
      <c r="S1033" t="str">
        <f>IF(ISNUMBER(SEARCH(ZAKL_DATA!$B$18,FU!$U1033)),U1033,"")</f>
        <v>Droužkovice</v>
      </c>
      <c r="T1033" t="str">
        <f t="array" ref="T1033">IFERROR(INDEX($S$3:$S$6255,SMALL(IF(ISNUMBER(SEARCH("",$S$3:$S$6255)),ROW($S$1:$S$6253),""),ROW(S1031))),"")</f>
        <v>Droužkovice</v>
      </c>
      <c r="U1033" t="s">
        <v>6429</v>
      </c>
      <c r="V1033">
        <v>536946.0</v>
      </c>
    </row>
    <row r="1034" spans="13:22" ht="12.75" customHeight="1">
      <c r="M1034" s="336">
        <f>IF(ISNUMBER(SEARCH(ZAKL_DATA!$B$29,N1034)),MAX($M$2:M1033)+1,0)</f>
        <v>0.0</v>
      </c>
      <c r="N1034" s="318"/>
      <c r="O1034" s="316"/>
      <c r="Q1034" s="320" t="str">
        <f>IFERROR(VLOOKUP(ROWS($Q$3:Q1034),$M$3:$N$1699,2,0),"")</f>
        <v/>
      </c>
      <c r="S1034" t="str">
        <f>IF(ISNUMBER(SEARCH(ZAKL_DATA!$B$18,FU!$U1034)),U1034,"")</f>
        <v>Drozdov</v>
      </c>
      <c r="T1034" t="str">
        <f t="array" ref="T1034">IFERROR(INDEX($S$3:$S$6255,SMALL(IF(ISNUMBER(SEARCH("",$S$3:$S$6255)),ROW($S$1:$S$6253),""),ROW(S1032))),"")</f>
        <v>Drozdov</v>
      </c>
      <c r="U1034" t="s">
        <v>4081</v>
      </c>
      <c r="V1034">
        <v>536954.0</v>
      </c>
    </row>
    <row r="1035" spans="13:22" ht="12.75" customHeight="1">
      <c r="M1035" s="336">
        <f>IF(ISNUMBER(SEARCH(ZAKL_DATA!$B$29,N1035)),MAX($M$2:M1034)+1,0)</f>
        <v>0.0</v>
      </c>
      <c r="N1035" s="318"/>
      <c r="O1035" s="316"/>
      <c r="Q1035" s="320" t="str">
        <f>IFERROR(VLOOKUP(ROWS($Q$3:Q1035),$M$3:$N$1699,2,0),"")</f>
        <v/>
      </c>
      <c r="S1035" t="str">
        <f>IF(ISNUMBER(SEARCH(ZAKL_DATA!$B$18,FU!$U1035)),U1035,"")</f>
        <v>Drozdov</v>
      </c>
      <c r="T1035" t="str">
        <f t="array" ref="T1035">IFERROR(INDEX($S$3:$S$6255,SMALL(IF(ISNUMBER(SEARCH("",$S$3:$S$6255)),ROW($S$1:$S$6253),""),ROW(S1033))),"")</f>
        <v>Drozdov</v>
      </c>
      <c r="U1035" t="s">
        <v>4081</v>
      </c>
      <c r="V1035">
        <v>536962.0</v>
      </c>
    </row>
    <row r="1036" spans="13:22" ht="12.75" customHeight="1">
      <c r="M1036" s="336">
        <f>IF(ISNUMBER(SEARCH(ZAKL_DATA!$B$29,N1036)),MAX($M$2:M1035)+1,0)</f>
        <v>0.0</v>
      </c>
      <c r="N1036" s="318"/>
      <c r="O1036" s="316"/>
      <c r="Q1036" s="320" t="str">
        <f>IFERROR(VLOOKUP(ROWS($Q$3:Q1036),$M$3:$N$1699,2,0),"")</f>
        <v/>
      </c>
      <c r="S1036" t="str">
        <f>IF(ISNUMBER(SEARCH(ZAKL_DATA!$B$18,FU!$U1036)),U1036,"")</f>
        <v>Drslavice</v>
      </c>
      <c r="T1036" t="str">
        <f t="array" ref="T1036">IFERROR(INDEX($S$3:$S$6255,SMALL(IF(ISNUMBER(SEARCH("",$S$3:$S$6255)),ROW($S$1:$S$6253),""),ROW(S1034))),"")</f>
        <v>Drslavice</v>
      </c>
      <c r="U1036" t="s">
        <v>4643</v>
      </c>
      <c r="V1036">
        <v>536971.0</v>
      </c>
    </row>
    <row r="1037" spans="13:22" ht="12.75" customHeight="1">
      <c r="M1037" s="336">
        <f>IF(ISNUMBER(SEARCH(ZAKL_DATA!$B$29,N1037)),MAX($M$2:M1036)+1,0)</f>
        <v>0.0</v>
      </c>
      <c r="N1037" s="318"/>
      <c r="O1037" s="316"/>
      <c r="Q1037" s="320" t="str">
        <f>IFERROR(VLOOKUP(ROWS($Q$3:Q1037),$M$3:$N$1699,2,0),"")</f>
        <v/>
      </c>
      <c r="S1037" t="str">
        <f>IF(ISNUMBER(SEARCH(ZAKL_DATA!$B$18,FU!$U1037)),U1037,"")</f>
        <v>Drslavice</v>
      </c>
      <c r="T1037" t="str">
        <f t="array" ref="T1037">IFERROR(INDEX($S$3:$S$6255,SMALL(IF(ISNUMBER(SEARCH("",$S$3:$S$6255)),ROW($S$1:$S$6253),""),ROW(S1035))),"")</f>
        <v>Drslavice</v>
      </c>
      <c r="U1037" t="s">
        <v>4643</v>
      </c>
      <c r="V1037">
        <v>536989.0</v>
      </c>
    </row>
    <row r="1038" spans="13:22" ht="12.75" customHeight="1">
      <c r="M1038" s="336">
        <f>IF(ISNUMBER(SEARCH(ZAKL_DATA!$B$29,N1038)),MAX($M$2:M1037)+1,0)</f>
        <v>0.0</v>
      </c>
      <c r="N1038" s="318"/>
      <c r="O1038" s="316"/>
      <c r="Q1038" s="320" t="str">
        <f>IFERROR(VLOOKUP(ROWS($Q$3:Q1038),$M$3:$N$1699,2,0),"")</f>
        <v/>
      </c>
      <c r="S1038" t="str">
        <f>IF(ISNUMBER(SEARCH(ZAKL_DATA!$B$18,FU!$U1038)),U1038,"")</f>
        <v>Druhanov</v>
      </c>
      <c r="T1038" t="str">
        <f t="array" ref="T1038">IFERROR(INDEX($S$3:$S$6255,SMALL(IF(ISNUMBER(SEARCH("",$S$3:$S$6255)),ROW($S$1:$S$6253),""),ROW(S1036))),"")</f>
        <v>Druhanov</v>
      </c>
      <c r="U1038" t="s">
        <v>6854</v>
      </c>
      <c r="V1038">
        <v>536997.0</v>
      </c>
    </row>
    <row r="1039" spans="13:22" ht="12.75" customHeight="1">
      <c r="M1039" s="336">
        <f>IF(ISNUMBER(SEARCH(ZAKL_DATA!$B$29,N1039)),MAX($M$2:M1038)+1,0)</f>
        <v>0.0</v>
      </c>
      <c r="N1039" s="318"/>
      <c r="O1039" s="316"/>
      <c r="Q1039" s="320" t="str">
        <f>IFERROR(VLOOKUP(ROWS($Q$3:Q1039),$M$3:$N$1699,2,0),"")</f>
        <v/>
      </c>
      <c r="S1039" t="str">
        <f>IF(ISNUMBER(SEARCH(ZAKL_DATA!$B$18,FU!$U1039)),U1039,"")</f>
        <v>Drunče</v>
      </c>
      <c r="T1039" t="str">
        <f t="array" ref="T1039">IFERROR(INDEX($S$3:$S$6255,SMALL(IF(ISNUMBER(SEARCH("",$S$3:$S$6255)),ROW($S$1:$S$6253),""),ROW(S1037))),"")</f>
        <v>Drunče</v>
      </c>
      <c r="U1039" t="s">
        <v>6247</v>
      </c>
      <c r="V1039">
        <v>537004.0</v>
      </c>
    </row>
    <row r="1040" spans="13:22" ht="12.75" customHeight="1">
      <c r="M1040" s="336">
        <f>IF(ISNUMBER(SEARCH(ZAKL_DATA!$B$29,N1040)),MAX($M$2:M1039)+1,0)</f>
        <v>0.0</v>
      </c>
      <c r="N1040" s="318"/>
      <c r="O1040" s="316"/>
      <c r="Q1040" s="320" t="str">
        <f>IFERROR(VLOOKUP(ROWS($Q$3:Q1040),$M$3:$N$1699,2,0),"")</f>
        <v/>
      </c>
      <c r="S1040" t="str">
        <f>IF(ISNUMBER(SEARCH(ZAKL_DATA!$B$18,FU!$U1040)),U1040,"")</f>
        <v>Druztová</v>
      </c>
      <c r="T1040" t="str">
        <f t="array" ref="T1040">IFERROR(INDEX($S$3:$S$6255,SMALL(IF(ISNUMBER(SEARCH("",$S$3:$S$6255)),ROW($S$1:$S$6253),""),ROW(S1038))),"")</f>
        <v>Druztová</v>
      </c>
      <c r="U1040" t="s">
        <v>6119</v>
      </c>
      <c r="V1040">
        <v>537021.0</v>
      </c>
    </row>
    <row r="1041" spans="13:22" ht="12.75" customHeight="1">
      <c r="M1041" s="336">
        <f>IF(ISNUMBER(SEARCH(ZAKL_DATA!$B$29,N1041)),MAX($M$2:M1040)+1,0)</f>
        <v>0.0</v>
      </c>
      <c r="N1041" s="318"/>
      <c r="O1041" s="316"/>
      <c r="Q1041" s="320" t="str">
        <f>IFERROR(VLOOKUP(ROWS($Q$3:Q1041),$M$3:$N$1699,2,0),"")</f>
        <v/>
      </c>
      <c r="S1041" t="str">
        <f>IF(ISNUMBER(SEARCH(ZAKL_DATA!$B$18,FU!$U1041)),U1041,"")</f>
        <v>Družec</v>
      </c>
      <c r="T1041" t="str">
        <f t="array" ref="T1041">IFERROR(INDEX($S$3:$S$6255,SMALL(IF(ISNUMBER(SEARCH("",$S$3:$S$6255)),ROW($S$1:$S$6253),""),ROW(S1039))),"")</f>
        <v>Družec</v>
      </c>
      <c r="U1041" t="s">
        <v>4188</v>
      </c>
      <c r="V1041">
        <v>537039.0</v>
      </c>
    </row>
    <row r="1042" spans="13:22" ht="12.75" customHeight="1">
      <c r="M1042" s="336">
        <f>IF(ISNUMBER(SEARCH(ZAKL_DATA!$B$29,N1042)),MAX($M$2:M1041)+1,0)</f>
        <v>0.0</v>
      </c>
      <c r="N1042" s="318"/>
      <c r="O1042" s="316"/>
      <c r="Q1042" s="320" t="str">
        <f>IFERROR(VLOOKUP(ROWS($Q$3:Q1042),$M$3:$N$1699,2,0),"")</f>
        <v/>
      </c>
      <c r="S1042" t="str">
        <f>IF(ISNUMBER(SEARCH(ZAKL_DATA!$B$18,FU!$U1042)),U1042,"")</f>
        <v>Drysice</v>
      </c>
      <c r="T1042" t="str">
        <f t="array" ref="T1042">IFERROR(INDEX($S$3:$S$6255,SMALL(IF(ISNUMBER(SEARCH("",$S$3:$S$6255)),ROW($S$1:$S$6253),""),ROW(S1040))),"")</f>
        <v>Drysice</v>
      </c>
      <c r="U1042" t="s">
        <v>8527</v>
      </c>
      <c r="V1042">
        <v>537047.0</v>
      </c>
    </row>
    <row r="1043" spans="13:22" ht="12.75" customHeight="1">
      <c r="M1043" s="336">
        <f>IF(ISNUMBER(SEARCH(ZAKL_DATA!$B$29,N1043)),MAX($M$2:M1042)+1,0)</f>
        <v>0.0</v>
      </c>
      <c r="N1043" s="318"/>
      <c r="O1043" s="316"/>
      <c r="Q1043" s="320" t="str">
        <f>IFERROR(VLOOKUP(ROWS($Q$3:Q1043),$M$3:$N$1699,2,0),"")</f>
        <v/>
      </c>
      <c r="S1043" t="str">
        <f>IF(ISNUMBER(SEARCH(ZAKL_DATA!$B$18,FU!$U1043)),U1043,"")</f>
        <v>Držkov</v>
      </c>
      <c r="T1043" t="str">
        <f t="array" ref="T1043">IFERROR(INDEX($S$3:$S$6255,SMALL(IF(ISNUMBER(SEARCH("",$S$3:$S$6255)),ROW($S$1:$S$6253),""),ROW(S1041))),"")</f>
        <v>Držkov</v>
      </c>
      <c r="U1043" t="s">
        <v>6472</v>
      </c>
      <c r="V1043">
        <v>537055.0</v>
      </c>
    </row>
    <row r="1044" spans="13:22" ht="12.75" customHeight="1">
      <c r="M1044" s="336">
        <f>IF(ISNUMBER(SEARCH(ZAKL_DATA!$B$29,N1044)),MAX($M$2:M1043)+1,0)</f>
        <v>0.0</v>
      </c>
      <c r="N1044" s="318"/>
      <c r="O1044" s="316"/>
      <c r="Q1044" s="320" t="str">
        <f>IFERROR(VLOOKUP(ROWS($Q$3:Q1044),$M$3:$N$1699,2,0),"")</f>
        <v/>
      </c>
      <c r="S1044" t="str">
        <f>IF(ISNUMBER(SEARCH(ZAKL_DATA!$B$18,FU!$U1044)),U1044,"")</f>
        <v>Držková</v>
      </c>
      <c r="T1044" t="str">
        <f t="array" ref="T1044">IFERROR(INDEX($S$3:$S$6255,SMALL(IF(ISNUMBER(SEARCH("",$S$3:$S$6255)),ROW($S$1:$S$6253),""),ROW(S1042))),"")</f>
        <v>Držková</v>
      </c>
      <c r="U1044" t="s">
        <v>8016</v>
      </c>
      <c r="V1044">
        <v>537063.0</v>
      </c>
    </row>
    <row r="1045" spans="13:22" ht="12.75" customHeight="1">
      <c r="M1045" s="336">
        <f>IF(ISNUMBER(SEARCH(ZAKL_DATA!$B$29,N1045)),MAX($M$2:M1044)+1,0)</f>
        <v>0.0</v>
      </c>
      <c r="N1045" s="318"/>
      <c r="O1045" s="316"/>
      <c r="Q1045" s="320" t="str">
        <f>IFERROR(VLOOKUP(ROWS($Q$3:Q1045),$M$3:$N$1699,2,0),"")</f>
        <v/>
      </c>
      <c r="S1045" t="str">
        <f>IF(ISNUMBER(SEARCH(ZAKL_DATA!$B$18,FU!$U1045)),U1045,"")</f>
        <v>Držovice</v>
      </c>
      <c r="T1045" t="str">
        <f t="array" ref="T1045">IFERROR(INDEX($S$3:$S$6255,SMALL(IF(ISNUMBER(SEARCH("",$S$3:$S$6255)),ROW($S$1:$S$6253),""),ROW(S1043))),"")</f>
        <v>Držovice</v>
      </c>
      <c r="U1045" t="s">
        <v>6100</v>
      </c>
      <c r="V1045">
        <v>537071.0</v>
      </c>
    </row>
    <row r="1046" spans="13:22" ht="12.75" customHeight="1">
      <c r="M1046" s="336">
        <f>IF(ISNUMBER(SEARCH(ZAKL_DATA!$B$29,N1046)),MAX($M$2:M1045)+1,0)</f>
        <v>0.0</v>
      </c>
      <c r="N1046" s="318"/>
      <c r="O1046" s="316"/>
      <c r="Q1046" s="320" t="str">
        <f>IFERROR(VLOOKUP(ROWS($Q$3:Q1046),$M$3:$N$1699,2,0),"")</f>
        <v/>
      </c>
      <c r="S1046" t="str">
        <f>IF(ISNUMBER(SEARCH(ZAKL_DATA!$B$18,FU!$U1046)),U1046,"")</f>
        <v>Dřenice</v>
      </c>
      <c r="T1046" t="str">
        <f t="array" ref="T1046">IFERROR(INDEX($S$3:$S$6255,SMALL(IF(ISNUMBER(SEARCH("",$S$3:$S$6255)),ROW($S$1:$S$6253),""),ROW(S1044))),"")</f>
        <v>Dřenice</v>
      </c>
      <c r="U1046" t="s">
        <v>3670</v>
      </c>
      <c r="V1046">
        <v>537080.0</v>
      </c>
    </row>
    <row r="1047" spans="13:22" ht="12.75" customHeight="1">
      <c r="M1047" s="336">
        <f>IF(ISNUMBER(SEARCH(ZAKL_DATA!$B$29,N1047)),MAX($M$2:M1046)+1,0)</f>
        <v>0.0</v>
      </c>
      <c r="N1047" s="318"/>
      <c r="O1047" s="316"/>
      <c r="Q1047" s="320" t="str">
        <f>IFERROR(VLOOKUP(ROWS($Q$3:Q1047),$M$3:$N$1699,2,0),"")</f>
        <v/>
      </c>
      <c r="S1047" t="str">
        <f>IF(ISNUMBER(SEARCH(ZAKL_DATA!$B$18,FU!$U1047)),U1047,"")</f>
        <v>Dřešín</v>
      </c>
      <c r="T1047" t="str">
        <f t="array" ref="T1047">IFERROR(INDEX($S$3:$S$6255,SMALL(IF(ISNUMBER(SEARCH("",$S$3:$S$6255)),ROW($S$1:$S$6253),""),ROW(S1045))),"")</f>
        <v>Dřešín</v>
      </c>
      <c r="U1047" t="s">
        <v>5653</v>
      </c>
      <c r="V1047">
        <v>537098.0</v>
      </c>
    </row>
    <row r="1048" spans="13:22" ht="12.75" customHeight="1">
      <c r="M1048" s="336">
        <f>IF(ISNUMBER(SEARCH(ZAKL_DATA!$B$29,N1048)),MAX($M$2:M1047)+1,0)</f>
        <v>0.0</v>
      </c>
      <c r="N1048" s="318"/>
      <c r="O1048" s="316"/>
      <c r="Q1048" s="320" t="str">
        <f>IFERROR(VLOOKUP(ROWS($Q$3:Q1048),$M$3:$N$1699,2,0),"")</f>
        <v/>
      </c>
      <c r="S1048" t="str">
        <f>IF(ISNUMBER(SEARCH(ZAKL_DATA!$B$18,FU!$U1048)),U1048,"")</f>
        <v>Dřetovice</v>
      </c>
      <c r="T1048" t="str">
        <f t="array" ref="T1048">IFERROR(INDEX($S$3:$S$6255,SMALL(IF(ISNUMBER(SEARCH("",$S$3:$S$6255)),ROW($S$1:$S$6253),""),ROW(S1046))),"")</f>
        <v>Dřetovice</v>
      </c>
      <c r="U1048" t="s">
        <v>4189</v>
      </c>
      <c r="V1048">
        <v>537101.0</v>
      </c>
    </row>
    <row r="1049" spans="13:22" ht="12.75" customHeight="1">
      <c r="M1049" s="336">
        <f>IF(ISNUMBER(SEARCH(ZAKL_DATA!$B$29,N1049)),MAX($M$2:M1048)+1,0)</f>
        <v>0.0</v>
      </c>
      <c r="N1049" s="318"/>
      <c r="O1049" s="316"/>
      <c r="Q1049" s="320" t="str">
        <f>IFERROR(VLOOKUP(ROWS($Q$3:Q1049),$M$3:$N$1699,2,0),"")</f>
        <v/>
      </c>
      <c r="S1049" t="str">
        <f>IF(ISNUMBER(SEARCH(ZAKL_DATA!$B$18,FU!$U1049)),U1049,"")</f>
        <v>Dřevčice</v>
      </c>
      <c r="T1049" t="str">
        <f t="array" ref="T1049">IFERROR(INDEX($S$3:$S$6255,SMALL(IF(ISNUMBER(SEARCH("",$S$3:$S$6255)),ROW($S$1:$S$6253),""),ROW(S1047))),"")</f>
        <v>Dřevčice</v>
      </c>
      <c r="U1049" t="s">
        <v>4731</v>
      </c>
      <c r="V1049">
        <v>537110.0</v>
      </c>
    </row>
    <row r="1050" spans="13:22" ht="12.75" customHeight="1">
      <c r="M1050" s="336">
        <f>IF(ISNUMBER(SEARCH(ZAKL_DATA!$B$29,N1050)),MAX($M$2:M1049)+1,0)</f>
        <v>0.0</v>
      </c>
      <c r="N1050" s="318"/>
      <c r="O1050" s="316"/>
      <c r="Q1050" s="320" t="str">
        <f>IFERROR(VLOOKUP(ROWS($Q$3:Q1050),$M$3:$N$1699,2,0),"")</f>
        <v/>
      </c>
      <c r="S1050" t="str">
        <f>IF(ISNUMBER(SEARCH(ZAKL_DATA!$B$18,FU!$U1050)),U1050,"")</f>
        <v>Dřevěnice</v>
      </c>
      <c r="T1050" t="str">
        <f t="array" ref="T1050">IFERROR(INDEX($S$3:$S$6255,SMALL(IF(ISNUMBER(SEARCH("",$S$3:$S$6255)),ROW($S$1:$S$6253),""),ROW(S1048))),"")</f>
        <v>Dřevěnice</v>
      </c>
      <c r="U1050" t="s">
        <v>7239</v>
      </c>
      <c r="V1050">
        <v>537128.0</v>
      </c>
    </row>
    <row r="1051" spans="13:22" ht="12.75" customHeight="1">
      <c r="M1051" s="336">
        <f>IF(ISNUMBER(SEARCH(ZAKL_DATA!$B$29,N1051)),MAX($M$2:M1050)+1,0)</f>
        <v>0.0</v>
      </c>
      <c r="N1051" s="318"/>
      <c r="O1051" s="316"/>
      <c r="Q1051" s="320" t="str">
        <f>IFERROR(VLOOKUP(ROWS($Q$3:Q1051),$M$3:$N$1699,2,0),"")</f>
        <v/>
      </c>
      <c r="S1051" t="str">
        <f>IF(ISNUMBER(SEARCH(ZAKL_DATA!$B$18,FU!$U1051)),U1051,"")</f>
        <v>Dřevnovice</v>
      </c>
      <c r="T1051" t="str">
        <f t="array" ref="T1051">IFERROR(INDEX($S$3:$S$6255,SMALL(IF(ISNUMBER(SEARCH("",$S$3:$S$6255)),ROW($S$1:$S$6253),""),ROW(S1049))),"")</f>
        <v>Dřevnovice</v>
      </c>
      <c r="U1051" t="s">
        <v>8309</v>
      </c>
      <c r="V1051">
        <v>537136.0</v>
      </c>
    </row>
    <row r="1052" spans="13:22" ht="12.75" customHeight="1">
      <c r="M1052" s="336">
        <f>IF(ISNUMBER(SEARCH(ZAKL_DATA!$B$29,N1052)),MAX($M$2:M1051)+1,0)</f>
        <v>0.0</v>
      </c>
      <c r="N1052" s="318"/>
      <c r="O1052" s="316"/>
      <c r="Q1052" s="320" t="str">
        <f>IFERROR(VLOOKUP(ROWS($Q$3:Q1052),$M$3:$N$1699,2,0),"")</f>
        <v/>
      </c>
      <c r="S1052" t="str">
        <f>IF(ISNUMBER(SEARCH(ZAKL_DATA!$B$18,FU!$U1052)),U1052,"")</f>
        <v>Dřevohostice</v>
      </c>
      <c r="T1052" t="str">
        <f t="array" ref="T1052">IFERROR(INDEX($S$3:$S$6255,SMALL(IF(ISNUMBER(SEARCH("",$S$3:$S$6255)),ROW($S$1:$S$6253),""),ROW(S1050))),"")</f>
        <v>Dřevohostice</v>
      </c>
      <c r="U1052" t="s">
        <v>3823</v>
      </c>
      <c r="V1052">
        <v>537144.0</v>
      </c>
    </row>
    <row r="1053" spans="13:22" ht="12.75" customHeight="1">
      <c r="M1053" s="336">
        <f>IF(ISNUMBER(SEARCH(ZAKL_DATA!$B$29,N1053)),MAX($M$2:M1052)+1,0)</f>
        <v>0.0</v>
      </c>
      <c r="N1053" s="318"/>
      <c r="O1053" s="316"/>
      <c r="Q1053" s="320" t="str">
        <f>IFERROR(VLOOKUP(ROWS($Q$3:Q1053),$M$3:$N$1699,2,0),"")</f>
        <v/>
      </c>
      <c r="S1053" t="str">
        <f>IF(ISNUMBER(SEARCH(ZAKL_DATA!$B$18,FU!$U1053)),U1053,"")</f>
        <v>Dřínov</v>
      </c>
      <c r="T1053" t="str">
        <f t="array" ref="T1053">IFERROR(INDEX($S$3:$S$6255,SMALL(IF(ISNUMBER(SEARCH("",$S$3:$S$6255)),ROW($S$1:$S$6253),""),ROW(S1051))),"")</f>
        <v>Dřínov</v>
      </c>
      <c r="U1053" t="s">
        <v>4190</v>
      </c>
      <c r="V1053">
        <v>537152.0</v>
      </c>
    </row>
    <row r="1054" spans="13:22" ht="12.75" customHeight="1">
      <c r="M1054" s="336">
        <f>IF(ISNUMBER(SEARCH(ZAKL_DATA!$B$29,N1054)),MAX($M$2:M1053)+1,0)</f>
        <v>0.0</v>
      </c>
      <c r="N1054" s="318"/>
      <c r="O1054" s="316"/>
      <c r="Q1054" s="320" t="str">
        <f>IFERROR(VLOOKUP(ROWS($Q$3:Q1054),$M$3:$N$1699,2,0),"")</f>
        <v/>
      </c>
      <c r="S1054" t="str">
        <f>IF(ISNUMBER(SEARCH(ZAKL_DATA!$B$18,FU!$U1054)),U1054,"")</f>
        <v>Dřínov</v>
      </c>
      <c r="T1054" t="str">
        <f t="array" ref="T1054">IFERROR(INDEX($S$3:$S$6255,SMALL(IF(ISNUMBER(SEARCH("",$S$3:$S$6255)),ROW($S$1:$S$6253),""),ROW(S1052))),"")</f>
        <v>Dřínov</v>
      </c>
      <c r="U1054" t="s">
        <v>4190</v>
      </c>
      <c r="V1054">
        <v>537161.0</v>
      </c>
    </row>
    <row r="1055" spans="13:22" ht="12.75" customHeight="1">
      <c r="M1055" s="336">
        <f>IF(ISNUMBER(SEARCH(ZAKL_DATA!$B$29,N1055)),MAX($M$2:M1054)+1,0)</f>
        <v>0.0</v>
      </c>
      <c r="N1055" s="318"/>
      <c r="O1055" s="316"/>
      <c r="Q1055" s="320" t="str">
        <f>IFERROR(VLOOKUP(ROWS($Q$3:Q1055),$M$3:$N$1699,2,0),"")</f>
        <v/>
      </c>
      <c r="S1055" t="str">
        <f>IF(ISNUMBER(SEARCH(ZAKL_DATA!$B$18,FU!$U1055)),U1055,"")</f>
        <v>Dřínov</v>
      </c>
      <c r="T1055" t="str">
        <f t="array" ref="T1055">IFERROR(INDEX($S$3:$S$6255,SMALL(IF(ISNUMBER(SEARCH("",$S$3:$S$6255)),ROW($S$1:$S$6253),""),ROW(S1053))),"")</f>
        <v>Dřínov</v>
      </c>
      <c r="U1055" t="s">
        <v>4190</v>
      </c>
      <c r="V1055">
        <v>537179.0</v>
      </c>
    </row>
    <row r="1056" spans="13:22" ht="12.75" customHeight="1">
      <c r="M1056" s="336">
        <f>IF(ISNUMBER(SEARCH(ZAKL_DATA!$B$29,N1056)),MAX($M$2:M1055)+1,0)</f>
        <v>0.0</v>
      </c>
      <c r="N1056" s="318"/>
      <c r="O1056" s="316"/>
      <c r="Q1056" s="320" t="str">
        <f>IFERROR(VLOOKUP(ROWS($Q$3:Q1056),$M$3:$N$1699,2,0),"")</f>
        <v/>
      </c>
      <c r="S1056" t="str">
        <f>IF(ISNUMBER(SEARCH(ZAKL_DATA!$B$18,FU!$U1056)),U1056,"")</f>
        <v>Dřísy</v>
      </c>
      <c r="T1056" t="str">
        <f t="array" ref="T1056">IFERROR(INDEX($S$3:$S$6255,SMALL(IF(ISNUMBER(SEARCH("",$S$3:$S$6255)),ROW($S$1:$S$6253),""),ROW(S1054))),"")</f>
        <v>Dřísy</v>
      </c>
      <c r="U1056" t="s">
        <v>4429</v>
      </c>
      <c r="V1056">
        <v>537187.0</v>
      </c>
    </row>
    <row r="1057" spans="13:22" ht="12.75" customHeight="1">
      <c r="M1057" s="336">
        <f>IF(ISNUMBER(SEARCH(ZAKL_DATA!$B$29,N1057)),MAX($M$2:M1056)+1,0)</f>
        <v>0.0</v>
      </c>
      <c r="N1057" s="318"/>
      <c r="O1057" s="316"/>
      <c r="Q1057" s="320" t="str">
        <f>IFERROR(VLOOKUP(ROWS($Q$3:Q1057),$M$3:$N$1699,2,0),"")</f>
        <v/>
      </c>
      <c r="S1057" t="str">
        <f>IF(ISNUMBER(SEARCH(ZAKL_DATA!$B$18,FU!$U1057)),U1057,"")</f>
        <v>Dříteč</v>
      </c>
      <c r="T1057" t="str">
        <f t="array" ref="T1057">IFERROR(INDEX($S$3:$S$6255,SMALL(IF(ISNUMBER(SEARCH("",$S$3:$S$6255)),ROW($S$1:$S$6253),""),ROW(S1055))),"")</f>
        <v>Dříteč</v>
      </c>
      <c r="U1057" t="s">
        <v>7359</v>
      </c>
      <c r="V1057">
        <v>537195.0</v>
      </c>
    </row>
    <row r="1058" spans="13:22" ht="12.75" customHeight="1">
      <c r="M1058" s="336">
        <f>IF(ISNUMBER(SEARCH(ZAKL_DATA!$B$29,N1058)),MAX($M$2:M1057)+1,0)</f>
        <v>0.0</v>
      </c>
      <c r="N1058" s="318"/>
      <c r="O1058" s="316"/>
      <c r="Q1058" s="320" t="str">
        <f>IFERROR(VLOOKUP(ROWS($Q$3:Q1058),$M$3:$N$1699,2,0),"")</f>
        <v/>
      </c>
      <c r="S1058" t="str">
        <f>IF(ISNUMBER(SEARCH(ZAKL_DATA!$B$18,FU!$U1058)),U1058,"")</f>
        <v>Dříteň</v>
      </c>
      <c r="T1058" t="str">
        <f t="array" ref="T1058">IFERROR(INDEX($S$3:$S$6255,SMALL(IF(ISNUMBER(SEARCH("",$S$3:$S$6255)),ROW($S$1:$S$6253),""),ROW(S1056))),"")</f>
        <v>Dříteň</v>
      </c>
      <c r="U1058" t="s">
        <v>5136</v>
      </c>
      <c r="V1058">
        <v>537209.0</v>
      </c>
    </row>
    <row r="1059" spans="13:22" ht="12.75" customHeight="1">
      <c r="M1059" s="336">
        <f>IF(ISNUMBER(SEARCH(ZAKL_DATA!$B$29,N1059)),MAX($M$2:M1058)+1,0)</f>
        <v>0.0</v>
      </c>
      <c r="N1059" s="318"/>
      <c r="O1059" s="316"/>
      <c r="Q1059" s="320" t="str">
        <f>IFERROR(VLOOKUP(ROWS($Q$3:Q1059),$M$3:$N$1699,2,0),"")</f>
        <v/>
      </c>
      <c r="S1059" t="str">
        <f>IF(ISNUMBER(SEARCH(ZAKL_DATA!$B$18,FU!$U1059)),U1059,"")</f>
        <v>Dub</v>
      </c>
      <c r="T1059" t="str">
        <f t="array" ref="T1059">IFERROR(INDEX($S$3:$S$6255,SMALL(IF(ISNUMBER(SEARCH("",$S$3:$S$6255)),ROW($S$1:$S$6253),""),ROW(S1057))),"")</f>
        <v>Dub</v>
      </c>
      <c r="U1059" t="s">
        <v>5586</v>
      </c>
      <c r="V1059">
        <v>537217.0</v>
      </c>
    </row>
    <row r="1060" spans="13:22" ht="12.75" customHeight="1">
      <c r="M1060" s="336">
        <f>IF(ISNUMBER(SEARCH(ZAKL_DATA!$B$29,N1060)),MAX($M$2:M1059)+1,0)</f>
        <v>0.0</v>
      </c>
      <c r="N1060" s="318"/>
      <c r="O1060" s="316"/>
      <c r="Q1060" s="320" t="str">
        <f>IFERROR(VLOOKUP(ROWS($Q$3:Q1060),$M$3:$N$1699,2,0),"")</f>
        <v/>
      </c>
      <c r="S1060" t="str">
        <f>IF(ISNUMBER(SEARCH(ZAKL_DATA!$B$18,FU!$U1060)),U1060,"")</f>
        <v>Dub nad Moravou</v>
      </c>
      <c r="T1060" t="str">
        <f t="array" ref="T1060">IFERROR(INDEX($S$3:$S$6255,SMALL(IF(ISNUMBER(SEARCH("",$S$3:$S$6255)),ROW($S$1:$S$6253),""),ROW(S1058))),"")</f>
        <v>Dub nad Moravou</v>
      </c>
      <c r="U1060" t="s">
        <v>3653</v>
      </c>
      <c r="V1060">
        <v>537225.0</v>
      </c>
    </row>
    <row r="1061" spans="13:22" ht="12.75" customHeight="1">
      <c r="M1061" s="336">
        <f>IF(ISNUMBER(SEARCH(ZAKL_DATA!$B$29,N1061)),MAX($M$2:M1060)+1,0)</f>
        <v>0.0</v>
      </c>
      <c r="N1061" s="318"/>
      <c r="O1061" s="316"/>
      <c r="Q1061" s="320" t="str">
        <f>IFERROR(VLOOKUP(ROWS($Q$3:Q1061),$M$3:$N$1699,2,0),"")</f>
        <v/>
      </c>
      <c r="S1061" t="str">
        <f>IF(ISNUMBER(SEARCH(ZAKL_DATA!$B$18,FU!$U1061)),U1061,"")</f>
        <v>Dubá</v>
      </c>
      <c r="T1061" t="str">
        <f t="array" ref="T1061">IFERROR(INDEX($S$3:$S$6255,SMALL(IF(ISNUMBER(SEARCH("",$S$3:$S$6255)),ROW($S$1:$S$6253),""),ROW(S1059))),"")</f>
        <v>Dubá</v>
      </c>
      <c r="U1061" t="s">
        <v>6294</v>
      </c>
      <c r="V1061">
        <v>537233.0</v>
      </c>
    </row>
    <row r="1062" spans="13:22" ht="12.75" customHeight="1">
      <c r="M1062" s="336">
        <f>IF(ISNUMBER(SEARCH(ZAKL_DATA!$B$29,N1062)),MAX($M$2:M1061)+1,0)</f>
        <v>0.0</v>
      </c>
      <c r="N1062" s="318"/>
      <c r="O1062" s="316"/>
      <c r="Q1062" s="320" t="str">
        <f>IFERROR(VLOOKUP(ROWS($Q$3:Q1062),$M$3:$N$1699,2,0),"")</f>
        <v/>
      </c>
      <c r="S1062" t="str">
        <f>IF(ISNUMBER(SEARCH(ZAKL_DATA!$B$18,FU!$U1062)),U1062,"")</f>
        <v>Dubany</v>
      </c>
      <c r="T1062" t="str">
        <f t="array" ref="T1062">IFERROR(INDEX($S$3:$S$6255,SMALL(IF(ISNUMBER(SEARCH("",$S$3:$S$6255)),ROW($S$1:$S$6253),""),ROW(S1060))),"")</f>
        <v>Dubany</v>
      </c>
      <c r="U1062" t="s">
        <v>7208</v>
      </c>
      <c r="V1062">
        <v>537241.0</v>
      </c>
    </row>
    <row r="1063" spans="13:22" ht="12.75" customHeight="1">
      <c r="M1063" s="336">
        <f>IF(ISNUMBER(SEARCH(ZAKL_DATA!$B$29,N1063)),MAX($M$2:M1062)+1,0)</f>
        <v>0.0</v>
      </c>
      <c r="N1063" s="318"/>
      <c r="O1063" s="316"/>
      <c r="Q1063" s="320" t="str">
        <f>IFERROR(VLOOKUP(ROWS($Q$3:Q1063),$M$3:$N$1699,2,0),"")</f>
        <v/>
      </c>
      <c r="S1063" t="str">
        <f>IF(ISNUMBER(SEARCH(ZAKL_DATA!$B$18,FU!$U1063)),U1063,"")</f>
        <v>Dubčany</v>
      </c>
      <c r="T1063" t="str">
        <f t="array" ref="T1063">IFERROR(INDEX($S$3:$S$6255,SMALL(IF(ISNUMBER(SEARCH("",$S$3:$S$6255)),ROW($S$1:$S$6253),""),ROW(S1061))),"")</f>
        <v>Dubčany</v>
      </c>
      <c r="U1063" t="s">
        <v>5717</v>
      </c>
      <c r="V1063">
        <v>537250.0</v>
      </c>
    </row>
    <row r="1064" spans="13:22" ht="12.75" customHeight="1">
      <c r="M1064" s="336">
        <f>IF(ISNUMBER(SEARCH(ZAKL_DATA!$B$29,N1064)),MAX($M$2:M1063)+1,0)</f>
        <v>0.0</v>
      </c>
      <c r="N1064" s="318"/>
      <c r="O1064" s="316"/>
      <c r="Q1064" s="320" t="str">
        <f>IFERROR(VLOOKUP(ROWS($Q$3:Q1064),$M$3:$N$1699,2,0),"")</f>
        <v/>
      </c>
      <c r="S1064" t="str">
        <f>IF(ISNUMBER(SEARCH(ZAKL_DATA!$B$18,FU!$U1064)),U1064,"")</f>
        <v>Dubenec</v>
      </c>
      <c r="T1064" t="str">
        <f t="array" ref="T1064">IFERROR(INDEX($S$3:$S$6255,SMALL(IF(ISNUMBER(SEARCH("",$S$3:$S$6255)),ROW($S$1:$S$6253),""),ROW(S1062))),"")</f>
        <v>Dubenec</v>
      </c>
      <c r="U1064" t="s">
        <v>7632</v>
      </c>
      <c r="V1064">
        <v>537268.0</v>
      </c>
    </row>
    <row r="1065" spans="13:22" ht="12.75" customHeight="1">
      <c r="M1065" s="336">
        <f>IF(ISNUMBER(SEARCH(ZAKL_DATA!$B$29,N1065)),MAX($M$2:M1064)+1,0)</f>
        <v>0.0</v>
      </c>
      <c r="N1065" s="318"/>
      <c r="O1065" s="316"/>
      <c r="Q1065" s="320" t="str">
        <f>IFERROR(VLOOKUP(ROWS($Q$3:Q1065),$M$3:$N$1699,2,0),"")</f>
        <v/>
      </c>
      <c r="S1065" t="str">
        <f>IF(ISNUMBER(SEARCH(ZAKL_DATA!$B$18,FU!$U1065)),U1065,"")</f>
        <v>Dubenec</v>
      </c>
      <c r="T1065" t="str">
        <f t="array" ref="T1065">IFERROR(INDEX($S$3:$S$6255,SMALL(IF(ISNUMBER(SEARCH("",$S$3:$S$6255)),ROW($S$1:$S$6253),""),ROW(S1063))),"")</f>
        <v>Dubenec</v>
      </c>
      <c r="U1065" t="s">
        <v>7632</v>
      </c>
      <c r="V1065">
        <v>537276.0</v>
      </c>
    </row>
    <row r="1066" spans="13:22" ht="12.75" customHeight="1">
      <c r="M1066" s="336">
        <f>IF(ISNUMBER(SEARCH(ZAKL_DATA!$B$29,N1066)),MAX($M$2:M1065)+1,0)</f>
        <v>0.0</v>
      </c>
      <c r="N1066" s="318"/>
      <c r="O1066" s="316"/>
      <c r="Q1066" s="320" t="str">
        <f>IFERROR(VLOOKUP(ROWS($Q$3:Q1066),$M$3:$N$1699,2,0),"")</f>
        <v/>
      </c>
      <c r="S1066" t="str">
        <f>IF(ISNUMBER(SEARCH(ZAKL_DATA!$B$18,FU!$U1066)),U1066,"")</f>
        <v>Dubí</v>
      </c>
      <c r="T1066" t="str">
        <f t="array" ref="T1066">IFERROR(INDEX($S$3:$S$6255,SMALL(IF(ISNUMBER(SEARCH("",$S$3:$S$6255)),ROW($S$1:$S$6253),""),ROW(S1064))),"")</f>
        <v>Dubí</v>
      </c>
      <c r="U1066" t="s">
        <v>6787</v>
      </c>
      <c r="V1066">
        <v>537284.0</v>
      </c>
    </row>
    <row r="1067" spans="13:22" ht="12.75" customHeight="1">
      <c r="M1067" s="336">
        <f>IF(ISNUMBER(SEARCH(ZAKL_DATA!$B$29,N1067)),MAX($M$2:M1066)+1,0)</f>
        <v>0.0</v>
      </c>
      <c r="N1067" s="318"/>
      <c r="O1067" s="316"/>
      <c r="Q1067" s="320" t="str">
        <f>IFERROR(VLOOKUP(ROWS($Q$3:Q1067),$M$3:$N$1699,2,0),"")</f>
        <v/>
      </c>
      <c r="S1067" t="str">
        <f>IF(ISNUMBER(SEARCH(ZAKL_DATA!$B$18,FU!$U1067)),U1067,"")</f>
        <v>Dubicko</v>
      </c>
      <c r="T1067" t="str">
        <f t="array" ref="T1067">IFERROR(INDEX($S$3:$S$6255,SMALL(IF(ISNUMBER(SEARCH("",$S$3:$S$6255)),ROW($S$1:$S$6253),""),ROW(S1065))),"")</f>
        <v>Dubicko</v>
      </c>
      <c r="U1067" t="s">
        <v>4443</v>
      </c>
      <c r="V1067">
        <v>537292.0</v>
      </c>
    </row>
    <row r="1068" spans="13:22" ht="12.75" customHeight="1">
      <c r="M1068" s="336">
        <f>IF(ISNUMBER(SEARCH(ZAKL_DATA!$B$29,N1068)),MAX($M$2:M1067)+1,0)</f>
        <v>0.0</v>
      </c>
      <c r="N1068" s="318"/>
      <c r="O1068" s="316"/>
      <c r="Q1068" s="320" t="str">
        <f>IFERROR(VLOOKUP(ROWS($Q$3:Q1068),$M$3:$N$1699,2,0),"")</f>
        <v/>
      </c>
      <c r="S1068" t="str">
        <f>IF(ISNUMBER(SEARCH(ZAKL_DATA!$B$18,FU!$U1068)),U1068,"")</f>
        <v>Dubičné</v>
      </c>
      <c r="T1068" t="str">
        <f t="array" ref="T1068">IFERROR(INDEX($S$3:$S$6255,SMALL(IF(ISNUMBER(SEARCH("",$S$3:$S$6255)),ROW($S$1:$S$6253),""),ROW(S1066))),"")</f>
        <v>Dubičné</v>
      </c>
      <c r="U1068" t="s">
        <v>4518</v>
      </c>
      <c r="V1068">
        <v>537306.0</v>
      </c>
    </row>
    <row r="1069" spans="13:22" ht="12.75" customHeight="1">
      <c r="M1069" s="336">
        <f>IF(ISNUMBER(SEARCH(ZAKL_DATA!$B$29,N1069)),MAX($M$2:M1068)+1,0)</f>
        <v>0.0</v>
      </c>
      <c r="N1069" s="318"/>
      <c r="O1069" s="316"/>
      <c r="Q1069" s="320" t="str">
        <f>IFERROR(VLOOKUP(ROWS($Q$3:Q1069),$M$3:$N$1699,2,0),"")</f>
        <v/>
      </c>
      <c r="S1069" t="str">
        <f>IF(ISNUMBER(SEARCH(ZAKL_DATA!$B$18,FU!$U1069)),U1069,"")</f>
        <v>Dublovice</v>
      </c>
      <c r="T1069" t="str">
        <f t="array" ref="T1069">IFERROR(INDEX($S$3:$S$6255,SMALL(IF(ISNUMBER(SEARCH("",$S$3:$S$6255)),ROW($S$1:$S$6253),""),ROW(S1067))),"")</f>
        <v>Dublovice</v>
      </c>
      <c r="U1069" t="s">
        <v>4892</v>
      </c>
      <c r="V1069">
        <v>537314.0</v>
      </c>
    </row>
    <row r="1070" spans="13:22" ht="12.75" customHeight="1">
      <c r="M1070" s="336">
        <f>IF(ISNUMBER(SEARCH(ZAKL_DATA!$B$29,N1070)),MAX($M$2:M1069)+1,0)</f>
        <v>0.0</v>
      </c>
      <c r="N1070" s="318"/>
      <c r="O1070" s="316"/>
      <c r="Q1070" s="320" t="str">
        <f>IFERROR(VLOOKUP(ROWS($Q$3:Q1070),$M$3:$N$1699,2,0),"")</f>
        <v/>
      </c>
      <c r="S1070" t="str">
        <f>IF(ISNUMBER(SEARCH(ZAKL_DATA!$B$18,FU!$U1070)),U1070,"")</f>
        <v>Dubňany</v>
      </c>
      <c r="T1070" t="str">
        <f t="array" ref="T1070">IFERROR(INDEX($S$3:$S$6255,SMALL(IF(ISNUMBER(SEARCH("",$S$3:$S$6255)),ROW($S$1:$S$6253),""),ROW(S1068))),"")</f>
        <v>Dubňany</v>
      </c>
      <c r="U1070" t="s">
        <v>8070</v>
      </c>
      <c r="V1070">
        <v>537322.0</v>
      </c>
    </row>
    <row r="1071" spans="13:22" ht="12.75" customHeight="1">
      <c r="M1071" s="336">
        <f>IF(ISNUMBER(SEARCH(ZAKL_DATA!$B$29,N1071)),MAX($M$2:M1070)+1,0)</f>
        <v>0.0</v>
      </c>
      <c r="N1071" s="318"/>
      <c r="O1071" s="316"/>
      <c r="Q1071" s="320" t="str">
        <f>IFERROR(VLOOKUP(ROWS($Q$3:Q1071),$M$3:$N$1699,2,0),"")</f>
        <v/>
      </c>
      <c r="S1071" t="str">
        <f>IF(ISNUMBER(SEARCH(ZAKL_DATA!$B$18,FU!$U1071)),U1071,"")</f>
        <v>Dubné</v>
      </c>
      <c r="T1071" t="str">
        <f t="array" ref="T1071">IFERROR(INDEX($S$3:$S$6255,SMALL(IF(ISNUMBER(SEARCH("",$S$3:$S$6255)),ROW($S$1:$S$6253),""),ROW(S1069))),"")</f>
        <v>Dubné</v>
      </c>
      <c r="U1071" t="s">
        <v>5137</v>
      </c>
      <c r="V1071">
        <v>537331.0</v>
      </c>
    </row>
    <row r="1072" spans="13:22" ht="12.75" customHeight="1">
      <c r="M1072" s="336">
        <f>IF(ISNUMBER(SEARCH(ZAKL_DATA!$B$29,N1072)),MAX($M$2:M1071)+1,0)</f>
        <v>0.0</v>
      </c>
      <c r="N1072" s="318"/>
      <c r="O1072" s="316"/>
      <c r="Q1072" s="320" t="str">
        <f>IFERROR(VLOOKUP(ROWS($Q$3:Q1072),$M$3:$N$1699,2,0),"")</f>
        <v/>
      </c>
      <c r="S1072" t="str">
        <f>IF(ISNUMBER(SEARCH(ZAKL_DATA!$B$18,FU!$U1072)),U1072,"")</f>
        <v>Dubnice</v>
      </c>
      <c r="T1072" t="str">
        <f t="array" ref="T1072">IFERROR(INDEX($S$3:$S$6255,SMALL(IF(ISNUMBER(SEARCH("",$S$3:$S$6255)),ROW($S$1:$S$6253),""),ROW(S1070))),"")</f>
        <v>Dubnice</v>
      </c>
      <c r="U1072" t="s">
        <v>6295</v>
      </c>
      <c r="V1072">
        <v>537349.0</v>
      </c>
    </row>
    <row r="1073" spans="13:22" ht="12.75" customHeight="1">
      <c r="M1073" s="336">
        <f>IF(ISNUMBER(SEARCH(ZAKL_DATA!$B$29,N1073)),MAX($M$2:M1072)+1,0)</f>
        <v>0.0</v>
      </c>
      <c r="N1073" s="318"/>
      <c r="O1073" s="316"/>
      <c r="Q1073" s="320" t="str">
        <f>IFERROR(VLOOKUP(ROWS($Q$3:Q1073),$M$3:$N$1699,2,0),"")</f>
        <v/>
      </c>
      <c r="S1073" t="str">
        <f>IF(ISNUMBER(SEARCH(ZAKL_DATA!$B$18,FU!$U1073)),U1073,"")</f>
        <v>Dubno</v>
      </c>
      <c r="T1073" t="str">
        <f t="array" ref="T1073">IFERROR(INDEX($S$3:$S$6255,SMALL(IF(ISNUMBER(SEARCH("",$S$3:$S$6255)),ROW($S$1:$S$6253),""),ROW(S1071))),"")</f>
        <v>Dubno</v>
      </c>
      <c r="U1073" t="s">
        <v>6551</v>
      </c>
      <c r="V1073">
        <v>537357.0</v>
      </c>
    </row>
    <row r="1074" spans="13:22" ht="12.75" customHeight="1">
      <c r="M1074" s="336">
        <f>IF(ISNUMBER(SEARCH(ZAKL_DATA!$B$29,N1074)),MAX($M$2:M1073)+1,0)</f>
        <v>0.0</v>
      </c>
      <c r="N1074" s="318"/>
      <c r="O1074" s="316"/>
      <c r="Q1074" s="320" t="str">
        <f>IFERROR(VLOOKUP(ROWS($Q$3:Q1074),$M$3:$N$1699,2,0),"")</f>
        <v/>
      </c>
      <c r="S1074" t="str">
        <f>IF(ISNUMBER(SEARCH(ZAKL_DATA!$B$18,FU!$U1074)),U1074,"")</f>
        <v>Dubovice</v>
      </c>
      <c r="T1074" t="str">
        <f t="array" ref="T1074">IFERROR(INDEX($S$3:$S$6255,SMALL(IF(ISNUMBER(SEARCH("",$S$3:$S$6255)),ROW($S$1:$S$6253),""),ROW(S1072))),"")</f>
        <v>Dubovice</v>
      </c>
      <c r="U1074" t="s">
        <v>5675</v>
      </c>
      <c r="V1074">
        <v>537365.0</v>
      </c>
    </row>
    <row r="1075" spans="13:22" ht="12.75" customHeight="1">
      <c r="M1075" s="336">
        <f>IF(ISNUMBER(SEARCH(ZAKL_DATA!$B$29,N1075)),MAX($M$2:M1074)+1,0)</f>
        <v>0.0</v>
      </c>
      <c r="N1075" s="318"/>
      <c r="O1075" s="316"/>
      <c r="Q1075" s="320" t="str">
        <f>IFERROR(VLOOKUP(ROWS($Q$3:Q1075),$M$3:$N$1699,2,0),"")</f>
        <v/>
      </c>
      <c r="S1075" t="str">
        <f>IF(ISNUMBER(SEARCH(ZAKL_DATA!$B$18,FU!$U1075)),U1075,"")</f>
        <v>Dudín</v>
      </c>
      <c r="T1075" t="str">
        <f t="array" ref="T1075">IFERROR(INDEX($S$3:$S$6255,SMALL(IF(ISNUMBER(SEARCH("",$S$3:$S$6255)),ROW($S$1:$S$6253),""),ROW(S1073))),"")</f>
        <v>Dudín</v>
      </c>
      <c r="U1075" t="s">
        <v>8142</v>
      </c>
      <c r="V1075">
        <v>537373.0</v>
      </c>
    </row>
    <row r="1076" spans="13:22" ht="12.75" customHeight="1">
      <c r="M1076" s="336">
        <f>IF(ISNUMBER(SEARCH(ZAKL_DATA!$B$29,N1076)),MAX($M$2:M1075)+1,0)</f>
        <v>0.0</v>
      </c>
      <c r="N1076" s="318"/>
      <c r="O1076" s="316"/>
      <c r="Q1076" s="320" t="str">
        <f>IFERROR(VLOOKUP(ROWS($Q$3:Q1076),$M$3:$N$1699,2,0),"")</f>
        <v/>
      </c>
      <c r="S1076" t="str">
        <f>IF(ISNUMBER(SEARCH(ZAKL_DATA!$B$18,FU!$U1076)),U1076,"")</f>
        <v>Duchcov</v>
      </c>
      <c r="T1076" t="str">
        <f t="array" ref="T1076">IFERROR(INDEX($S$3:$S$6255,SMALL(IF(ISNUMBER(SEARCH("",$S$3:$S$6255)),ROW($S$1:$S$6253),""),ROW(S1074))),"")</f>
        <v>Duchcov</v>
      </c>
      <c r="U1076" t="s">
        <v>6788</v>
      </c>
      <c r="V1076">
        <v>537381.0</v>
      </c>
    </row>
    <row r="1077" spans="13:22" ht="12.75" customHeight="1">
      <c r="M1077" s="336">
        <f>IF(ISNUMBER(SEARCH(ZAKL_DATA!$B$29,N1077)),MAX($M$2:M1076)+1,0)</f>
        <v>0.0</v>
      </c>
      <c r="N1077" s="318"/>
      <c r="O1077" s="316"/>
      <c r="Q1077" s="320" t="str">
        <f>IFERROR(VLOOKUP(ROWS($Q$3:Q1077),$M$3:$N$1699,2,0),"")</f>
        <v/>
      </c>
      <c r="S1077" t="str">
        <f>IF(ISNUMBER(SEARCH(ZAKL_DATA!$B$18,FU!$U1077)),U1077,"")</f>
        <v>Dukovany</v>
      </c>
      <c r="T1077" t="str">
        <f t="array" ref="T1077">IFERROR(INDEX($S$3:$S$6255,SMALL(IF(ISNUMBER(SEARCH("",$S$3:$S$6255)),ROW($S$1:$S$6253),""),ROW(S1075))),"")</f>
        <v>Dukovany</v>
      </c>
      <c r="U1077" t="s">
        <v>8387</v>
      </c>
      <c r="V1077">
        <v>537390.0</v>
      </c>
    </row>
    <row r="1078" spans="13:22" ht="12.75" customHeight="1">
      <c r="M1078" s="336">
        <f>IF(ISNUMBER(SEARCH(ZAKL_DATA!$B$29,N1078)),MAX($M$2:M1077)+1,0)</f>
        <v>0.0</v>
      </c>
      <c r="N1078" s="318"/>
      <c r="O1078" s="316"/>
      <c r="Q1078" s="320" t="str">
        <f>IFERROR(VLOOKUP(ROWS($Q$3:Q1078),$M$3:$N$1699,2,0),"")</f>
        <v/>
      </c>
      <c r="S1078" t="str">
        <f>IF(ISNUMBER(SEARCH(ZAKL_DATA!$B$18,FU!$U1078)),U1078,"")</f>
        <v>Důl</v>
      </c>
      <c r="T1078" t="str">
        <f t="array" ref="T1078">IFERROR(INDEX($S$3:$S$6255,SMALL(IF(ISNUMBER(SEARCH("",$S$3:$S$6255)),ROW($S$1:$S$6253),""),ROW(S1076))),"")</f>
        <v>Důl</v>
      </c>
      <c r="U1078" t="s">
        <v>3960</v>
      </c>
      <c r="V1078">
        <v>537403.0</v>
      </c>
    </row>
    <row r="1079" spans="13:22" ht="12.75" customHeight="1">
      <c r="M1079" s="336">
        <f>IF(ISNUMBER(SEARCH(ZAKL_DATA!$B$29,N1079)),MAX($M$2:M1078)+1,0)</f>
        <v>0.0</v>
      </c>
      <c r="N1079" s="318"/>
      <c r="O1079" s="316"/>
      <c r="Q1079" s="320" t="str">
        <f>IFERROR(VLOOKUP(ROWS($Q$3:Q1079),$M$3:$N$1699,2,0),"")</f>
        <v/>
      </c>
      <c r="S1079" t="str">
        <f>IF(ISNUMBER(SEARCH(ZAKL_DATA!$B$18,FU!$U1079)),U1079,"")</f>
        <v>Dunajovice</v>
      </c>
      <c r="T1079" t="str">
        <f t="array" ref="T1079">IFERROR(INDEX($S$3:$S$6255,SMALL(IF(ISNUMBER(SEARCH("",$S$3:$S$6255)),ROW($S$1:$S$6253),""),ROW(S1077))),"")</f>
        <v>Dunajovice</v>
      </c>
      <c r="U1079" t="s">
        <v>6407</v>
      </c>
      <c r="V1079">
        <v>537411.0</v>
      </c>
    </row>
    <row r="1080" spans="13:22" ht="12.75" customHeight="1">
      <c r="M1080" s="336">
        <f>IF(ISNUMBER(SEARCH(ZAKL_DATA!$B$29,N1080)),MAX($M$2:M1079)+1,0)</f>
        <v>0.0</v>
      </c>
      <c r="N1080" s="318"/>
      <c r="O1080" s="316"/>
      <c r="Q1080" s="320" t="str">
        <f>IFERROR(VLOOKUP(ROWS($Q$3:Q1080),$M$3:$N$1699,2,0),"")</f>
        <v/>
      </c>
      <c r="S1080" t="str">
        <f>IF(ISNUMBER(SEARCH(ZAKL_DATA!$B$18,FU!$U1080)),U1080,"")</f>
        <v>Dunice</v>
      </c>
      <c r="T1080" t="str">
        <f t="array" ref="T1080">IFERROR(INDEX($S$3:$S$6255,SMALL(IF(ISNUMBER(SEARCH("",$S$3:$S$6255)),ROW($S$1:$S$6253),""),ROW(S1078))),"")</f>
        <v>Dunice</v>
      </c>
      <c r="U1080" t="s">
        <v>4242</v>
      </c>
      <c r="V1080">
        <v>537420.0</v>
      </c>
    </row>
    <row r="1081" spans="13:22" ht="12.75" customHeight="1">
      <c r="M1081" s="336">
        <f>IF(ISNUMBER(SEARCH(ZAKL_DATA!$B$29,N1081)),MAX($M$2:M1080)+1,0)</f>
        <v>0.0</v>
      </c>
      <c r="N1081" s="318"/>
      <c r="O1081" s="316"/>
      <c r="Q1081" s="320" t="str">
        <f>IFERROR(VLOOKUP(ROWS($Q$3:Q1081),$M$3:$N$1699,2,0),"")</f>
        <v/>
      </c>
      <c r="S1081" t="str">
        <f>IF(ISNUMBER(SEARCH(ZAKL_DATA!$B$18,FU!$U1081)),U1081,"")</f>
        <v>Dušejov</v>
      </c>
      <c r="T1081" t="str">
        <f t="array" ref="T1081">IFERROR(INDEX($S$3:$S$6255,SMALL(IF(ISNUMBER(SEARCH("",$S$3:$S$6255)),ROW($S$1:$S$6253),""),ROW(S1079))),"")</f>
        <v>Dušejov</v>
      </c>
      <c r="U1081" t="s">
        <v>8143</v>
      </c>
      <c r="V1081">
        <v>537438.0</v>
      </c>
    </row>
    <row r="1082" spans="13:22" ht="12.75" customHeight="1">
      <c r="M1082" s="336">
        <f>IF(ISNUMBER(SEARCH(ZAKL_DATA!$B$29,N1082)),MAX($M$2:M1081)+1,0)</f>
        <v>0.0</v>
      </c>
      <c r="N1082" s="318"/>
      <c r="O1082" s="316"/>
      <c r="Q1082" s="320" t="str">
        <f>IFERROR(VLOOKUP(ROWS($Q$3:Q1082),$M$3:$N$1699,2,0),"")</f>
        <v/>
      </c>
      <c r="S1082" t="str">
        <f>IF(ISNUMBER(SEARCH(ZAKL_DATA!$B$18,FU!$U1082)),U1082,"")</f>
        <v>Dušníky</v>
      </c>
      <c r="T1082" t="str">
        <f t="array" ref="T1082">IFERROR(INDEX($S$3:$S$6255,SMALL(IF(ISNUMBER(SEARCH("",$S$3:$S$6255)),ROW($S$1:$S$6253),""),ROW(S1080))),"")</f>
        <v>Dušníky</v>
      </c>
      <c r="U1082" t="s">
        <v>6579</v>
      </c>
      <c r="V1082">
        <v>537446.0</v>
      </c>
    </row>
    <row r="1083" spans="13:22" ht="12.75" customHeight="1">
      <c r="M1083" s="336">
        <f>IF(ISNUMBER(SEARCH(ZAKL_DATA!$B$29,N1083)),MAX($M$2:M1082)+1,0)</f>
        <v>0.0</v>
      </c>
      <c r="N1083" s="318"/>
      <c r="O1083" s="316"/>
      <c r="Q1083" s="320" t="str">
        <f>IFERROR(VLOOKUP(ROWS($Q$3:Q1083),$M$3:$N$1699,2,0),"")</f>
        <v/>
      </c>
      <c r="S1083" t="str">
        <f>IF(ISNUMBER(SEARCH(ZAKL_DATA!$B$18,FU!$U1083)),U1083,"")</f>
        <v>Dvakačovice</v>
      </c>
      <c r="T1083" t="str">
        <f t="array" ref="T1083">IFERROR(INDEX($S$3:$S$6255,SMALL(IF(ISNUMBER(SEARCH("",$S$3:$S$6255)),ROW($S$1:$S$6253),""),ROW(S1081))),"")</f>
        <v>Dvakačovice</v>
      </c>
      <c r="U1083" t="s">
        <v>3676</v>
      </c>
      <c r="V1083">
        <v>537454.0</v>
      </c>
    </row>
    <row r="1084" spans="13:22" ht="12.75" customHeight="1">
      <c r="M1084" s="336">
        <f>IF(ISNUMBER(SEARCH(ZAKL_DATA!$B$29,N1084)),MAX($M$2:M1083)+1,0)</f>
        <v>0.0</v>
      </c>
      <c r="N1084" s="318"/>
      <c r="O1084" s="316"/>
      <c r="Q1084" s="320" t="str">
        <f>IFERROR(VLOOKUP(ROWS($Q$3:Q1084),$M$3:$N$1699,2,0),"")</f>
        <v/>
      </c>
      <c r="S1084" t="str">
        <f>IF(ISNUMBER(SEARCH(ZAKL_DATA!$B$18,FU!$U1084)),U1084,"")</f>
        <v>Dvorce</v>
      </c>
      <c r="T1084" t="str">
        <f t="array" ref="T1084">IFERROR(INDEX($S$3:$S$6255,SMALL(IF(ISNUMBER(SEARCH("",$S$3:$S$6255)),ROW($S$1:$S$6253),""),ROW(S1082))),"")</f>
        <v>Dvorce</v>
      </c>
      <c r="U1084" t="s">
        <v>3712</v>
      </c>
      <c r="V1084">
        <v>537462.0</v>
      </c>
    </row>
    <row r="1085" spans="13:22" ht="12.75" customHeight="1">
      <c r="M1085" s="336">
        <f>IF(ISNUMBER(SEARCH(ZAKL_DATA!$B$29,N1085)),MAX($M$2:M1084)+1,0)</f>
        <v>0.0</v>
      </c>
      <c r="N1085" s="318"/>
      <c r="O1085" s="316"/>
      <c r="Q1085" s="320" t="str">
        <f>IFERROR(VLOOKUP(ROWS($Q$3:Q1085),$M$3:$N$1699,2,0),"")</f>
        <v/>
      </c>
      <c r="S1085" t="str">
        <f>IF(ISNUMBER(SEARCH(ZAKL_DATA!$B$18,FU!$U1085)),U1085,"")</f>
        <v>Dvorce</v>
      </c>
      <c r="T1085" t="str">
        <f t="array" ref="T1085">IFERROR(INDEX($S$3:$S$6255,SMALL(IF(ISNUMBER(SEARCH("",$S$3:$S$6255)),ROW($S$1:$S$6253),""),ROW(S1083))),"")</f>
        <v>Dvorce</v>
      </c>
      <c r="U1085" t="s">
        <v>3712</v>
      </c>
      <c r="V1085">
        <v>537489.0</v>
      </c>
    </row>
    <row r="1086" spans="13:22" ht="12.75" customHeight="1">
      <c r="M1086" s="336">
        <f>IF(ISNUMBER(SEARCH(ZAKL_DATA!$B$29,N1086)),MAX($M$2:M1085)+1,0)</f>
        <v>0.0</v>
      </c>
      <c r="N1086" s="318"/>
      <c r="O1086" s="316"/>
      <c r="Q1086" s="320" t="str">
        <f>IFERROR(VLOOKUP(ROWS($Q$3:Q1086),$M$3:$N$1699,2,0),"")</f>
        <v/>
      </c>
      <c r="S1086" t="str">
        <f>IF(ISNUMBER(SEARCH(ZAKL_DATA!$B$18,FU!$U1086)),U1086,"")</f>
        <v>Dvory</v>
      </c>
      <c r="T1086" t="str">
        <f t="array" ref="T1086">IFERROR(INDEX($S$3:$S$6255,SMALL(IF(ISNUMBER(SEARCH("",$S$3:$S$6255)),ROW($S$1:$S$6253),""),ROW(S1084))),"")</f>
        <v>Dvory</v>
      </c>
      <c r="U1086" t="s">
        <v>4638</v>
      </c>
      <c r="V1086">
        <v>537497.0</v>
      </c>
    </row>
    <row r="1087" spans="13:22" ht="12.75" customHeight="1">
      <c r="M1087" s="336">
        <f>IF(ISNUMBER(SEARCH(ZAKL_DATA!$B$29,N1087)),MAX($M$2:M1086)+1,0)</f>
        <v>0.0</v>
      </c>
      <c r="N1087" s="318"/>
      <c r="O1087" s="316"/>
      <c r="Q1087" s="320" t="str">
        <f>IFERROR(VLOOKUP(ROWS($Q$3:Q1087),$M$3:$N$1699,2,0),"")</f>
        <v/>
      </c>
      <c r="S1087" t="str">
        <f>IF(ISNUMBER(SEARCH(ZAKL_DATA!$B$18,FU!$U1087)),U1087,"")</f>
        <v>Dvory</v>
      </c>
      <c r="T1087" t="str">
        <f t="array" ref="T1087">IFERROR(INDEX($S$3:$S$6255,SMALL(IF(ISNUMBER(SEARCH("",$S$3:$S$6255)),ROW($S$1:$S$6253),""),ROW(S1085))),"")</f>
        <v>Dvory</v>
      </c>
      <c r="U1087" t="s">
        <v>4638</v>
      </c>
      <c r="V1087">
        <v>537501.0</v>
      </c>
    </row>
    <row r="1088" spans="13:22" ht="12.75" customHeight="1">
      <c r="M1088" s="336">
        <f>IF(ISNUMBER(SEARCH(ZAKL_DATA!$B$29,N1088)),MAX($M$2:M1087)+1,0)</f>
        <v>0.0</v>
      </c>
      <c r="N1088" s="318"/>
      <c r="O1088" s="316"/>
      <c r="Q1088" s="320" t="str">
        <f>IFERROR(VLOOKUP(ROWS($Q$3:Q1088),$M$3:$N$1699,2,0),"")</f>
        <v/>
      </c>
      <c r="S1088" t="str">
        <f>IF(ISNUMBER(SEARCH(ZAKL_DATA!$B$18,FU!$U1088)),U1088,"")</f>
        <v>Dvory nad Lužnicí</v>
      </c>
      <c r="T1088" t="str">
        <f t="array" ref="T1088">IFERROR(INDEX($S$3:$S$6255,SMALL(IF(ISNUMBER(SEARCH("",$S$3:$S$6255)),ROW($S$1:$S$6253),""),ROW(S1086))),"")</f>
        <v>Dvory nad Lužnicí</v>
      </c>
      <c r="U1088" t="s">
        <v>3753</v>
      </c>
      <c r="V1088">
        <v>537519.0</v>
      </c>
    </row>
    <row r="1089" spans="13:22" ht="12.75" customHeight="1">
      <c r="M1089" s="336">
        <f>IF(ISNUMBER(SEARCH(ZAKL_DATA!$B$29,N1089)),MAX($M$2:M1088)+1,0)</f>
        <v>0.0</v>
      </c>
      <c r="N1089" s="318"/>
      <c r="O1089" s="316"/>
      <c r="Q1089" s="320" t="str">
        <f>IFERROR(VLOOKUP(ROWS($Q$3:Q1089),$M$3:$N$1699,2,0),"")</f>
        <v/>
      </c>
      <c r="S1089" t="str">
        <f>IF(ISNUMBER(SEARCH(ZAKL_DATA!$B$18,FU!$U1089)),U1089,"")</f>
        <v>Dvůr Králové nad Labem</v>
      </c>
      <c r="T1089" t="str">
        <f t="array" ref="T1089">IFERROR(INDEX($S$3:$S$6255,SMALL(IF(ISNUMBER(SEARCH("",$S$3:$S$6255)),ROW($S$1:$S$6253),""),ROW(S1087))),"")</f>
        <v>Dvůr Králové nad Labem</v>
      </c>
      <c r="U1089" t="s">
        <v>7633</v>
      </c>
      <c r="V1089">
        <v>537527.0</v>
      </c>
    </row>
    <row r="1090" spans="13:22" ht="12.75" customHeight="1">
      <c r="M1090" s="336">
        <f>IF(ISNUMBER(SEARCH(ZAKL_DATA!$B$29,N1090)),MAX($M$2:M1089)+1,0)</f>
        <v>0.0</v>
      </c>
      <c r="N1090" s="318"/>
      <c r="O1090" s="316"/>
      <c r="Q1090" s="320" t="str">
        <f>IFERROR(VLOOKUP(ROWS($Q$3:Q1090),$M$3:$N$1699,2,0),"")</f>
        <v/>
      </c>
      <c r="S1090" t="str">
        <f>IF(ISNUMBER(SEARCH(ZAKL_DATA!$B$18,FU!$U1090)),U1090,"")</f>
        <v>Dyjákovice</v>
      </c>
      <c r="T1090" t="str">
        <f t="array" ref="T1090">IFERROR(INDEX($S$3:$S$6255,SMALL(IF(ISNUMBER(SEARCH("",$S$3:$S$6255)),ROW($S$1:$S$6253),""),ROW(S1088))),"")</f>
        <v>Dyjákovice</v>
      </c>
      <c r="U1090" t="s">
        <v>8593</v>
      </c>
      <c r="V1090">
        <v>537535.0</v>
      </c>
    </row>
    <row r="1091" spans="13:22" ht="12.75" customHeight="1">
      <c r="M1091" s="336">
        <f>IF(ISNUMBER(SEARCH(ZAKL_DATA!$B$29,N1091)),MAX($M$2:M1090)+1,0)</f>
        <v>0.0</v>
      </c>
      <c r="N1091" s="318"/>
      <c r="O1091" s="316"/>
      <c r="Q1091" s="320" t="str">
        <f>IFERROR(VLOOKUP(ROWS($Q$3:Q1091),$M$3:$N$1699,2,0),"")</f>
        <v/>
      </c>
      <c r="S1091" t="str">
        <f>IF(ISNUMBER(SEARCH(ZAKL_DATA!$B$18,FU!$U1091)),U1091,"")</f>
        <v>Dyjákovičky</v>
      </c>
      <c r="T1091" t="str">
        <f t="array" ref="T1091">IFERROR(INDEX($S$3:$S$6255,SMALL(IF(ISNUMBER(SEARCH("",$S$3:$S$6255)),ROW($S$1:$S$6253),""),ROW(S1089))),"")</f>
        <v>Dyjákovičky</v>
      </c>
      <c r="U1091" t="s">
        <v>8594</v>
      </c>
      <c r="V1091">
        <v>537543.0</v>
      </c>
    </row>
    <row r="1092" spans="13:22" ht="12.75" customHeight="1">
      <c r="M1092" s="336">
        <f>IF(ISNUMBER(SEARCH(ZAKL_DATA!$B$29,N1092)),MAX($M$2:M1091)+1,0)</f>
        <v>0.0</v>
      </c>
      <c r="N1092" s="318"/>
      <c r="O1092" s="316"/>
      <c r="Q1092" s="320" t="str">
        <f>IFERROR(VLOOKUP(ROWS($Q$3:Q1092),$M$3:$N$1699,2,0),"")</f>
        <v/>
      </c>
      <c r="S1092" t="str">
        <f>IF(ISNUMBER(SEARCH(ZAKL_DATA!$B$18,FU!$U1092)),U1092,"")</f>
        <v>Dyje</v>
      </c>
      <c r="T1092" t="str">
        <f t="array" ref="T1092">IFERROR(INDEX($S$3:$S$6255,SMALL(IF(ISNUMBER(SEARCH("",$S$3:$S$6255)),ROW($S$1:$S$6253),""),ROW(S1090))),"")</f>
        <v>Dyje</v>
      </c>
      <c r="U1092" t="s">
        <v>8595</v>
      </c>
      <c r="V1092">
        <v>537551.0</v>
      </c>
    </row>
    <row r="1093" spans="13:22" ht="12.75" customHeight="1">
      <c r="M1093" s="336">
        <f>IF(ISNUMBER(SEARCH(ZAKL_DATA!$B$29,N1093)),MAX($M$2:M1092)+1,0)</f>
        <v>0.0</v>
      </c>
      <c r="N1093" s="318"/>
      <c r="O1093" s="316"/>
      <c r="Q1093" s="320" t="str">
        <f>IFERROR(VLOOKUP(ROWS($Q$3:Q1093),$M$3:$N$1699,2,0),"")</f>
        <v/>
      </c>
      <c r="S1093" t="str">
        <f>IF(ISNUMBER(SEARCH(ZAKL_DATA!$B$18,FU!$U1093)),U1093,"")</f>
        <v>Dyjice</v>
      </c>
      <c r="T1093" t="str">
        <f t="array" ref="T1093">IFERROR(INDEX($S$3:$S$6255,SMALL(IF(ISNUMBER(SEARCH("",$S$3:$S$6255)),ROW($S$1:$S$6253),""),ROW(S1091))),"")</f>
        <v>Dyjice</v>
      </c>
      <c r="U1093" t="s">
        <v>8144</v>
      </c>
      <c r="V1093">
        <v>537560.0</v>
      </c>
    </row>
    <row r="1094" spans="13:22" ht="12.75" customHeight="1">
      <c r="M1094" s="336">
        <f>IF(ISNUMBER(SEARCH(ZAKL_DATA!$B$29,N1094)),MAX($M$2:M1093)+1,0)</f>
        <v>0.0</v>
      </c>
      <c r="N1094" s="318"/>
      <c r="O1094" s="316"/>
      <c r="Q1094" s="320" t="str">
        <f>IFERROR(VLOOKUP(ROWS($Q$3:Q1094),$M$3:$N$1699,2,0),"")</f>
        <v/>
      </c>
      <c r="S1094" t="str">
        <f>IF(ISNUMBER(SEARCH(ZAKL_DATA!$B$18,FU!$U1094)),U1094,"")</f>
        <v>Dymokury</v>
      </c>
      <c r="T1094" t="str">
        <f t="array" ref="T1094">IFERROR(INDEX($S$3:$S$6255,SMALL(IF(ISNUMBER(SEARCH("",$S$3:$S$6255)),ROW($S$1:$S$6253),""),ROW(S1092))),"")</f>
        <v>Dymokury</v>
      </c>
      <c r="U1094" t="s">
        <v>4639</v>
      </c>
      <c r="V1094">
        <v>537578.0</v>
      </c>
    </row>
    <row r="1095" spans="13:22" ht="12.75" customHeight="1">
      <c r="M1095" s="336">
        <f>IF(ISNUMBER(SEARCH(ZAKL_DATA!$B$29,N1095)),MAX($M$2:M1094)+1,0)</f>
        <v>0.0</v>
      </c>
      <c r="N1095" s="318"/>
      <c r="O1095" s="316"/>
      <c r="Q1095" s="320" t="str">
        <f>IFERROR(VLOOKUP(ROWS($Q$3:Q1095),$M$3:$N$1699,2,0),"")</f>
        <v/>
      </c>
      <c r="S1095" t="str">
        <f>IF(ISNUMBER(SEARCH(ZAKL_DATA!$B$18,FU!$U1095)),U1095,"")</f>
        <v>Dynín</v>
      </c>
      <c r="T1095" t="str">
        <f t="array" ref="T1095">IFERROR(INDEX($S$3:$S$6255,SMALL(IF(ISNUMBER(SEARCH("",$S$3:$S$6255)),ROW($S$1:$S$6253),""),ROW(S1093))),"")</f>
        <v>Dynín</v>
      </c>
      <c r="U1095" t="s">
        <v>5138</v>
      </c>
      <c r="V1095">
        <v>537586.0</v>
      </c>
    </row>
    <row r="1096" spans="13:22" ht="12.75" customHeight="1">
      <c r="M1096" s="336">
        <f>IF(ISNUMBER(SEARCH(ZAKL_DATA!$B$29,N1096)),MAX($M$2:M1095)+1,0)</f>
        <v>0.0</v>
      </c>
      <c r="N1096" s="318"/>
      <c r="O1096" s="316"/>
      <c r="Q1096" s="320" t="str">
        <f>IFERROR(VLOOKUP(ROWS($Q$3:Q1096),$M$3:$N$1699,2,0),"")</f>
        <v/>
      </c>
      <c r="S1096" t="str">
        <f>IF(ISNUMBER(SEARCH(ZAKL_DATA!$B$18,FU!$U1096)),U1096,"")</f>
        <v>Dýšina</v>
      </c>
      <c r="T1096" t="str">
        <f t="array" ref="T1096">IFERROR(INDEX($S$3:$S$6255,SMALL(IF(ISNUMBER(SEARCH("",$S$3:$S$6255)),ROW($S$1:$S$6253),""),ROW(S1094))),"")</f>
        <v>Dýšina</v>
      </c>
      <c r="U1096" t="s">
        <v>6120</v>
      </c>
      <c r="V1096">
        <v>537594.0</v>
      </c>
    </row>
    <row r="1097" spans="13:22" ht="12.75" customHeight="1">
      <c r="M1097" s="336">
        <f>IF(ISNUMBER(SEARCH(ZAKL_DATA!$B$29,N1097)),MAX($M$2:M1096)+1,0)</f>
        <v>0.0</v>
      </c>
      <c r="N1097" s="318"/>
      <c r="O1097" s="316"/>
      <c r="Q1097" s="320" t="str">
        <f>IFERROR(VLOOKUP(ROWS($Q$3:Q1097),$M$3:$N$1699,2,0),"")</f>
        <v/>
      </c>
      <c r="S1097" t="str">
        <f>IF(ISNUMBER(SEARCH(ZAKL_DATA!$B$18,FU!$U1097)),U1097,"")</f>
        <v>Dzbel</v>
      </c>
      <c r="T1097" t="str">
        <f t="array" ref="T1097">IFERROR(INDEX($S$3:$S$6255,SMALL(IF(ISNUMBER(SEARCH("",$S$3:$S$6255)),ROW($S$1:$S$6253),""),ROW(S1095))),"")</f>
        <v>Dzbel</v>
      </c>
      <c r="U1097" t="s">
        <v>8310</v>
      </c>
      <c r="V1097">
        <v>537608.0</v>
      </c>
    </row>
    <row r="1098" spans="13:22" ht="12.75" customHeight="1">
      <c r="M1098" s="336">
        <f>IF(ISNUMBER(SEARCH(ZAKL_DATA!$B$29,N1098)),MAX($M$2:M1097)+1,0)</f>
        <v>0.0</v>
      </c>
      <c r="N1098" s="318"/>
      <c r="O1098" s="316"/>
      <c r="Q1098" s="320" t="str">
        <f>IFERROR(VLOOKUP(ROWS($Q$3:Q1098),$M$3:$N$1699,2,0),"")</f>
        <v/>
      </c>
      <c r="S1098" t="str">
        <f>IF(ISNUMBER(SEARCH(ZAKL_DATA!$B$18,FU!$U1098)),U1098,"")</f>
        <v>Džbánice</v>
      </c>
      <c r="T1098" t="str">
        <f t="array" ref="T1098">IFERROR(INDEX($S$3:$S$6255,SMALL(IF(ISNUMBER(SEARCH("",$S$3:$S$6255)),ROW($S$1:$S$6253),""),ROW(S1096))),"")</f>
        <v>Džbánice</v>
      </c>
      <c r="U1098" t="s">
        <v>8596</v>
      </c>
      <c r="V1098">
        <v>537616.0</v>
      </c>
    </row>
    <row r="1099" spans="13:22" ht="12.75" customHeight="1">
      <c r="M1099" s="336">
        <f>IF(ISNUMBER(SEARCH(ZAKL_DATA!$B$29,N1099)),MAX($M$2:M1098)+1,0)</f>
        <v>0.0</v>
      </c>
      <c r="N1099" s="318"/>
      <c r="O1099" s="316"/>
      <c r="Q1099" s="320" t="str">
        <f>IFERROR(VLOOKUP(ROWS($Q$3:Q1099),$M$3:$N$1699,2,0),"")</f>
        <v/>
      </c>
      <c r="S1099" t="str">
        <f>IF(ISNUMBER(SEARCH(ZAKL_DATA!$B$18,FU!$U1099)),U1099,"")</f>
        <v>Džbánov</v>
      </c>
      <c r="T1099" t="str">
        <f t="array" ref="T1099">IFERROR(INDEX($S$3:$S$6255,SMALL(IF(ISNUMBER(SEARCH("",$S$3:$S$6255)),ROW($S$1:$S$6253),""),ROW(S1097))),"")</f>
        <v>Džbánov</v>
      </c>
      <c r="U1099" t="s">
        <v>7703</v>
      </c>
      <c r="V1099">
        <v>537624.0</v>
      </c>
    </row>
    <row r="1100" spans="13:22" ht="12.75" customHeight="1">
      <c r="M1100" s="336">
        <f>IF(ISNUMBER(SEARCH(ZAKL_DATA!$B$29,N1100)),MAX($M$2:M1099)+1,0)</f>
        <v>0.0</v>
      </c>
      <c r="N1100" s="318"/>
      <c r="O1100" s="316"/>
      <c r="Q1100" s="320" t="str">
        <f>IFERROR(VLOOKUP(ROWS($Q$3:Q1100),$M$3:$N$1699,2,0),"")</f>
        <v/>
      </c>
      <c r="S1100" t="str">
        <f>IF(ISNUMBER(SEARCH(ZAKL_DATA!$B$18,FU!$U1100)),U1100,"")</f>
        <v>Ejpovice</v>
      </c>
      <c r="T1100" t="str">
        <f t="array" ref="T1100">IFERROR(INDEX($S$3:$S$6255,SMALL(IF(ISNUMBER(SEARCH("",$S$3:$S$6255)),ROW($S$1:$S$6253),""),ROW(S1098))),"")</f>
        <v>Ejpovice</v>
      </c>
      <c r="U1100" t="s">
        <v>6177</v>
      </c>
      <c r="V1100">
        <v>537632.0</v>
      </c>
    </row>
    <row r="1101" spans="13:22" ht="12.75" customHeight="1">
      <c r="M1101" s="336">
        <f>IF(ISNUMBER(SEARCH(ZAKL_DATA!$B$29,N1101)),MAX($M$2:M1100)+1,0)</f>
        <v>0.0</v>
      </c>
      <c r="N1101" s="318"/>
      <c r="O1101" s="316"/>
      <c r="Q1101" s="320" t="str">
        <f>IFERROR(VLOOKUP(ROWS($Q$3:Q1101),$M$3:$N$1699,2,0),"")</f>
        <v/>
      </c>
      <c r="S1101" t="str">
        <f>IF(ISNUMBER(SEARCH(ZAKL_DATA!$B$18,FU!$U1101)),U1101,"")</f>
        <v>Erpužice</v>
      </c>
      <c r="T1101" t="str">
        <f t="array" ref="T1101">IFERROR(INDEX($S$3:$S$6255,SMALL(IF(ISNUMBER(SEARCH("",$S$3:$S$6255)),ROW($S$1:$S$6253),""),ROW(S1099))),"")</f>
        <v>Erpužice</v>
      </c>
      <c r="U1101" t="s">
        <v>6240</v>
      </c>
      <c r="V1101">
        <v>537641.0</v>
      </c>
    </row>
    <row r="1102" spans="13:22" ht="12.75" customHeight="1">
      <c r="M1102" s="336">
        <f>IF(ISNUMBER(SEARCH(ZAKL_DATA!$B$29,N1102)),MAX($M$2:M1101)+1,0)</f>
        <v>0.0</v>
      </c>
      <c r="N1102" s="318"/>
      <c r="O1102" s="316"/>
      <c r="Q1102" s="320" t="str">
        <f>IFERROR(VLOOKUP(ROWS($Q$3:Q1102),$M$3:$N$1699,2,0),"")</f>
        <v/>
      </c>
      <c r="S1102" t="str">
        <f>IF(ISNUMBER(SEARCH(ZAKL_DATA!$B$18,FU!$U1102)),U1102,"")</f>
        <v>Eš</v>
      </c>
      <c r="T1102" t="str">
        <f t="array" ref="T1102">IFERROR(INDEX($S$3:$S$6255,SMALL(IF(ISNUMBER(SEARCH("",$S$3:$S$6255)),ROW($S$1:$S$6253),""),ROW(S1100))),"")</f>
        <v>Eš</v>
      </c>
      <c r="U1102" t="s">
        <v>6312</v>
      </c>
      <c r="V1102">
        <v>537659.0</v>
      </c>
    </row>
    <row r="1103" spans="13:22" ht="12.75" customHeight="1">
      <c r="M1103" s="336">
        <f>IF(ISNUMBER(SEARCH(ZAKL_DATA!$B$29,N1103)),MAX($M$2:M1102)+1,0)</f>
        <v>0.0</v>
      </c>
      <c r="N1103" s="318"/>
      <c r="O1103" s="316"/>
      <c r="Q1103" s="320" t="str">
        <f>IFERROR(VLOOKUP(ROWS($Q$3:Q1103),$M$3:$N$1699,2,0),"")</f>
        <v/>
      </c>
      <c r="S1103" t="str">
        <f>IF(ISNUMBER(SEARCH(ZAKL_DATA!$B$18,FU!$U1103)),U1103,"")</f>
        <v>Evaň</v>
      </c>
      <c r="T1103" t="str">
        <f t="array" ref="T1103">IFERROR(INDEX($S$3:$S$6255,SMALL(IF(ISNUMBER(SEARCH("",$S$3:$S$6255)),ROW($S$1:$S$6253),""),ROW(S1101))),"")</f>
        <v>Evaň</v>
      </c>
      <c r="U1103" t="s">
        <v>6581</v>
      </c>
      <c r="V1103">
        <v>537667.0</v>
      </c>
    </row>
    <row r="1104" spans="13:22" ht="12.75" customHeight="1">
      <c r="M1104" s="336">
        <f>IF(ISNUMBER(SEARCH(ZAKL_DATA!$B$29,N1104)),MAX($M$2:M1103)+1,0)</f>
        <v>0.0</v>
      </c>
      <c r="N1104" s="318"/>
      <c r="O1104" s="316"/>
      <c r="Q1104" s="320" t="str">
        <f>IFERROR(VLOOKUP(ROWS($Q$3:Q1104),$M$3:$N$1699,2,0),"")</f>
        <v/>
      </c>
      <c r="S1104" t="str">
        <f>IF(ISNUMBER(SEARCH(ZAKL_DATA!$B$18,FU!$U1104)),U1104,"")</f>
        <v>Felbabka</v>
      </c>
      <c r="T1104" t="str">
        <f t="array" ref="T1104">IFERROR(INDEX($S$3:$S$6255,SMALL(IF(ISNUMBER(SEARCH("",$S$3:$S$6255)),ROW($S$1:$S$6253),""),ROW(S1102))),"")</f>
        <v>Felbabka</v>
      </c>
      <c r="U1104" t="s">
        <v>4082</v>
      </c>
      <c r="V1104">
        <v>537675.0</v>
      </c>
    </row>
    <row r="1105" spans="13:22" ht="12.75" customHeight="1">
      <c r="M1105" s="336">
        <f>IF(ISNUMBER(SEARCH(ZAKL_DATA!$B$29,N1105)),MAX($M$2:M1104)+1,0)</f>
        <v>0.0</v>
      </c>
      <c r="N1105" s="318"/>
      <c r="O1105" s="316"/>
      <c r="Q1105" s="320" t="str">
        <f>IFERROR(VLOOKUP(ROWS($Q$3:Q1105),$M$3:$N$1699,2,0),"")</f>
        <v/>
      </c>
      <c r="S1105" t="str">
        <f>IF(ISNUMBER(SEARCH(ZAKL_DATA!$B$18,FU!$U1105)),U1105,"")</f>
        <v>Frahelž</v>
      </c>
      <c r="T1105" t="str">
        <f t="array" ref="T1105">IFERROR(INDEX($S$3:$S$6255,SMALL(IF(ISNUMBER(SEARCH("",$S$3:$S$6255)),ROW($S$1:$S$6253),""),ROW(S1103))),"")</f>
        <v>Frahelž</v>
      </c>
      <c r="U1105" t="s">
        <v>6392</v>
      </c>
      <c r="V1105">
        <v>537683.0</v>
      </c>
    </row>
    <row r="1106" spans="13:22" ht="12.75" customHeight="1">
      <c r="M1106" s="336">
        <f>IF(ISNUMBER(SEARCH(ZAKL_DATA!$B$29,N1106)),MAX($M$2:M1105)+1,0)</f>
        <v>0.0</v>
      </c>
      <c r="N1106" s="318"/>
      <c r="O1106" s="316"/>
      <c r="Q1106" s="320" t="str">
        <f>IFERROR(VLOOKUP(ROWS($Q$3:Q1106),$M$3:$N$1699,2,0),"")</f>
        <v/>
      </c>
      <c r="S1106" t="str">
        <f>IF(ISNUMBER(SEARCH(ZAKL_DATA!$B$18,FU!$U1106)),U1106,"")</f>
        <v>Francova Lhota</v>
      </c>
      <c r="T1106" t="str">
        <f t="array" ref="T1106">IFERROR(INDEX($S$3:$S$6255,SMALL(IF(ISNUMBER(SEARCH("",$S$3:$S$6255)),ROW($S$1:$S$6253),""),ROW(S1104))),"")</f>
        <v>Francova Lhota</v>
      </c>
      <c r="U1106" t="s">
        <v>5103</v>
      </c>
      <c r="V1106">
        <v>537691.0</v>
      </c>
    </row>
    <row r="1107" spans="13:22" ht="12.75" customHeight="1">
      <c r="M1107" s="336">
        <f>IF(ISNUMBER(SEARCH(ZAKL_DATA!$B$29,N1107)),MAX($M$2:M1106)+1,0)</f>
        <v>0.0</v>
      </c>
      <c r="N1107" s="318"/>
      <c r="O1107" s="316"/>
      <c r="Q1107" s="320"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5263</v>
      </c>
      <c r="V1107">
        <v>537705.0</v>
      </c>
    </row>
    <row r="1108" spans="13:22" ht="12.75" customHeight="1">
      <c r="M1108" s="336">
        <f>IF(ISNUMBER(SEARCH(ZAKL_DATA!$B$29,N1108)),MAX($M$2:M1107)+1,0)</f>
        <v>0.0</v>
      </c>
      <c r="N1108" s="318"/>
      <c r="O1108" s="316"/>
      <c r="Q1108" s="320" t="str">
        <f>IFERROR(VLOOKUP(ROWS($Q$3:Q1108),$M$3:$N$1699,2,0),"")</f>
        <v/>
      </c>
      <c r="S1108" t="str">
        <f>IF(ISNUMBER(SEARCH(ZAKL_DATA!$B$18,FU!$U1108)),U1108,"")</f>
        <v>Františkovy Lázně</v>
      </c>
      <c r="T1108" t="str">
        <f t="array" ref="T1108">IFERROR(INDEX($S$3:$S$6255,SMALL(IF(ISNUMBER(SEARCH("",$S$3:$S$6255)),ROW($S$1:$S$6253),""),ROW(S1106))),"")</f>
        <v>Františkovy Lázně</v>
      </c>
      <c r="U1108" t="s">
        <v>5928</v>
      </c>
      <c r="V1108">
        <v>537713.0</v>
      </c>
    </row>
    <row r="1109" spans="13:22" ht="12.75" customHeight="1">
      <c r="M1109" s="336">
        <f>IF(ISNUMBER(SEARCH(ZAKL_DATA!$B$29,N1109)),MAX($M$2:M1108)+1,0)</f>
        <v>0.0</v>
      </c>
      <c r="N1109" s="318"/>
      <c r="O1109" s="316"/>
      <c r="Q1109" s="320" t="str">
        <f>IFERROR(VLOOKUP(ROWS($Q$3:Q1109),$M$3:$N$1699,2,0),"")</f>
        <v/>
      </c>
      <c r="S1109" t="str">
        <f>IF(ISNUMBER(SEARCH(ZAKL_DATA!$B$18,FU!$U1109)),U1109,"")</f>
        <v>Frenštát pod Radhoštěm</v>
      </c>
      <c r="T1109" t="str">
        <f t="array" ref="T1109">IFERROR(INDEX($S$3:$S$6255,SMALL(IF(ISNUMBER(SEARCH("",$S$3:$S$6255)),ROW($S$1:$S$6253),""),ROW(S1107))),"")</f>
        <v>Frenštát pod Radhoštěm</v>
      </c>
      <c r="U1109" t="s">
        <v>8940</v>
      </c>
      <c r="V1109">
        <v>537721.0</v>
      </c>
    </row>
    <row r="1110" spans="13:22" ht="12.75" customHeight="1">
      <c r="M1110" s="336">
        <f>IF(ISNUMBER(SEARCH(ZAKL_DATA!$B$29,N1110)),MAX($M$2:M1109)+1,0)</f>
        <v>0.0</v>
      </c>
      <c r="N1110" s="318"/>
      <c r="O1110" s="316"/>
      <c r="Q1110" s="320" t="str">
        <f>IFERROR(VLOOKUP(ROWS($Q$3:Q1110),$M$3:$N$1699,2,0),"")</f>
        <v/>
      </c>
      <c r="S1110" t="str">
        <f>IF(ISNUMBER(SEARCH(ZAKL_DATA!$B$18,FU!$U1110)),U1110,"")</f>
        <v>Fryčovice</v>
      </c>
      <c r="T1110" t="str">
        <f t="array" ref="T1110">IFERROR(INDEX($S$3:$S$6255,SMALL(IF(ISNUMBER(SEARCH("",$S$3:$S$6255)),ROW($S$1:$S$6253),""),ROW(S1108))),"")</f>
        <v>Fryčovice</v>
      </c>
      <c r="U1110" t="s">
        <v>8857</v>
      </c>
      <c r="V1110">
        <v>537730.0</v>
      </c>
    </row>
    <row r="1111" spans="13:22" ht="12.75" customHeight="1">
      <c r="M1111" s="336">
        <f>IF(ISNUMBER(SEARCH(ZAKL_DATA!$B$29,N1111)),MAX($M$2:M1110)+1,0)</f>
        <v>0.0</v>
      </c>
      <c r="N1111" s="318"/>
      <c r="O1111" s="316"/>
      <c r="Q1111" s="320" t="str">
        <f>IFERROR(VLOOKUP(ROWS($Q$3:Q1111),$M$3:$N$1699,2,0),"")</f>
        <v/>
      </c>
      <c r="S1111" t="str">
        <f>IF(ISNUMBER(SEARCH(ZAKL_DATA!$B$18,FU!$U1111)),U1111,"")</f>
        <v>Frýdek-Místek</v>
      </c>
      <c r="T1111" t="str">
        <f t="array" ref="T1111">IFERROR(INDEX($S$3:$S$6255,SMALL(IF(ISNUMBER(SEARCH("",$S$3:$S$6255)),ROW($S$1:$S$6253),""),ROW(S1109))),"")</f>
        <v>Frýdek-Místek</v>
      </c>
      <c r="U1111" t="s">
        <v>8850</v>
      </c>
      <c r="V1111">
        <v>537748.0</v>
      </c>
    </row>
    <row r="1112" spans="13:22" ht="12.75" customHeight="1">
      <c r="M1112" s="336">
        <f>IF(ISNUMBER(SEARCH(ZAKL_DATA!$B$29,N1112)),MAX($M$2:M1111)+1,0)</f>
        <v>0.0</v>
      </c>
      <c r="N1112" s="318"/>
      <c r="O1112" s="316"/>
      <c r="Q1112" s="320" t="str">
        <f>IFERROR(VLOOKUP(ROWS($Q$3:Q1112),$M$3:$N$1699,2,0),"")</f>
        <v/>
      </c>
      <c r="S1112" t="str">
        <f>IF(ISNUMBER(SEARCH(ZAKL_DATA!$B$18,FU!$U1112)),U1112,"")</f>
        <v>Frýdlant</v>
      </c>
      <c r="T1112" t="str">
        <f t="array" ref="T1112">IFERROR(INDEX($S$3:$S$6255,SMALL(IF(ISNUMBER(SEARCH("",$S$3:$S$6255)),ROW($S$1:$S$6253),""),ROW(S1110))),"")</f>
        <v>Frýdlant</v>
      </c>
      <c r="U1112" t="s">
        <v>6510</v>
      </c>
      <c r="V1112">
        <v>537756.0</v>
      </c>
    </row>
    <row r="1113" spans="13:22" ht="12.75" customHeight="1">
      <c r="M1113" s="336">
        <f>IF(ISNUMBER(SEARCH(ZAKL_DATA!$B$29,N1113)),MAX($M$2:M1112)+1,0)</f>
        <v>0.0</v>
      </c>
      <c r="N1113" s="318"/>
      <c r="O1113" s="316"/>
      <c r="Q1113" s="320" t="str">
        <f>IFERROR(VLOOKUP(ROWS($Q$3:Q1113),$M$3:$N$1699,2,0),"")</f>
        <v/>
      </c>
      <c r="S1113" t="str">
        <f>IF(ISNUMBER(SEARCH(ZAKL_DATA!$B$18,FU!$U1113)),U1113,"")</f>
        <v>Frýdlant nad Ostravicí</v>
      </c>
      <c r="T1113" t="str">
        <f t="array" ref="T1113">IFERROR(INDEX($S$3:$S$6255,SMALL(IF(ISNUMBER(SEARCH("",$S$3:$S$6255)),ROW($S$1:$S$6253),""),ROW(S1111))),"")</f>
        <v>Frýdlant nad Ostravicí</v>
      </c>
      <c r="U1113" t="s">
        <v>8858</v>
      </c>
      <c r="V1113">
        <v>537764.0</v>
      </c>
    </row>
    <row r="1114" spans="13:22" ht="12.75" customHeight="1">
      <c r="M1114" s="336">
        <f>IF(ISNUMBER(SEARCH(ZAKL_DATA!$B$29,N1114)),MAX($M$2:M1113)+1,0)</f>
        <v>0.0</v>
      </c>
      <c r="N1114" s="318"/>
      <c r="O1114" s="316"/>
      <c r="Q1114" s="320" t="str">
        <f>IFERROR(VLOOKUP(ROWS($Q$3:Q1114),$M$3:$N$1699,2,0),"")</f>
        <v/>
      </c>
      <c r="S1114" t="str">
        <f>IF(ISNUMBER(SEARCH(ZAKL_DATA!$B$18,FU!$U1114)),U1114,"")</f>
        <v>Frýdštejn</v>
      </c>
      <c r="T1114" t="str">
        <f t="array" ref="T1114">IFERROR(INDEX($S$3:$S$6255,SMALL(IF(ISNUMBER(SEARCH("",$S$3:$S$6255)),ROW($S$1:$S$6253),""),ROW(S1112))),"")</f>
        <v>Frýdštejn</v>
      </c>
      <c r="U1114" t="s">
        <v>6473</v>
      </c>
      <c r="V1114">
        <v>537772.0</v>
      </c>
    </row>
    <row r="1115" spans="13:22" ht="12.75" customHeight="1">
      <c r="M1115" s="336">
        <f>IF(ISNUMBER(SEARCH(ZAKL_DATA!$B$29,N1115)),MAX($M$2:M1114)+1,0)</f>
        <v>0.0</v>
      </c>
      <c r="N1115" s="318"/>
      <c r="O1115" s="316"/>
      <c r="Q1115" s="320" t="str">
        <f>IFERROR(VLOOKUP(ROWS($Q$3:Q1115),$M$3:$N$1699,2,0),"")</f>
        <v/>
      </c>
      <c r="S1115" t="str">
        <f>IF(ISNUMBER(SEARCH(ZAKL_DATA!$B$18,FU!$U1115)),U1115,"")</f>
        <v>Frymburk</v>
      </c>
      <c r="T1115" t="str">
        <f t="array" ref="T1115">IFERROR(INDEX($S$3:$S$6255,SMALL(IF(ISNUMBER(SEARCH("",$S$3:$S$6255)),ROW($S$1:$S$6253),""),ROW(S1113))),"")</f>
        <v>Frymburk</v>
      </c>
      <c r="U1115" t="s">
        <v>5229</v>
      </c>
      <c r="V1115">
        <v>537781.0</v>
      </c>
    </row>
    <row r="1116" spans="13:22" ht="12.75" customHeight="1">
      <c r="M1116" s="336">
        <f>IF(ISNUMBER(SEARCH(ZAKL_DATA!$B$29,N1116)),MAX($M$2:M1115)+1,0)</f>
        <v>0.0</v>
      </c>
      <c r="N1116" s="318"/>
      <c r="O1116" s="316"/>
      <c r="Q1116" s="320" t="str">
        <f>IFERROR(VLOOKUP(ROWS($Q$3:Q1116),$M$3:$N$1699,2,0),"")</f>
        <v/>
      </c>
      <c r="S1116" t="str">
        <f>IF(ISNUMBER(SEARCH(ZAKL_DATA!$B$18,FU!$U1116)),U1116,"")</f>
        <v>Frymburk</v>
      </c>
      <c r="T1116" t="str">
        <f t="array" ref="T1116">IFERROR(INDEX($S$3:$S$6255,SMALL(IF(ISNUMBER(SEARCH("",$S$3:$S$6255)),ROW($S$1:$S$6253),""),ROW(S1114))),"")</f>
        <v>Frymburk</v>
      </c>
      <c r="U1116" t="s">
        <v>5229</v>
      </c>
      <c r="V1116">
        <v>537799.0</v>
      </c>
    </row>
    <row r="1117" spans="13:22" ht="12.75" customHeight="1">
      <c r="M1117" s="336">
        <f>IF(ISNUMBER(SEARCH(ZAKL_DATA!$B$29,N1117)),MAX($M$2:M1116)+1,0)</f>
        <v>0.0</v>
      </c>
      <c r="N1117" s="318"/>
      <c r="O1117" s="316"/>
      <c r="Q1117" s="320"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8704</v>
      </c>
      <c r="V1117">
        <v>537802.0</v>
      </c>
    </row>
    <row r="1118" spans="13:22" ht="12.75" customHeight="1">
      <c r="M1118" s="336">
        <f>IF(ISNUMBER(SEARCH(ZAKL_DATA!$B$29,N1118)),MAX($M$2:M1117)+1,0)</f>
        <v>0.0</v>
      </c>
      <c r="N1118" s="318"/>
      <c r="O1118" s="316"/>
      <c r="Q1118" s="320" t="str">
        <f>IFERROR(VLOOKUP(ROWS($Q$3:Q1118),$M$3:$N$1699,2,0),"")</f>
        <v/>
      </c>
      <c r="S1118" t="str">
        <f>IF(ISNUMBER(SEARCH(ZAKL_DATA!$B$18,FU!$U1118)),U1118,"")</f>
        <v>Fryšták</v>
      </c>
      <c r="T1118" t="str">
        <f t="array" ref="T1118">IFERROR(INDEX($S$3:$S$6255,SMALL(IF(ISNUMBER(SEARCH("",$S$3:$S$6255)),ROW($S$1:$S$6253),""),ROW(S1116))),"")</f>
        <v>Fryšták</v>
      </c>
      <c r="U1118" t="s">
        <v>8017</v>
      </c>
      <c r="V1118">
        <v>537811.0</v>
      </c>
    </row>
    <row r="1119" spans="13:22" ht="12.75" customHeight="1">
      <c r="M1119" s="336">
        <f>IF(ISNUMBER(SEARCH(ZAKL_DATA!$B$29,N1119)),MAX($M$2:M1118)+1,0)</f>
        <v>0.0</v>
      </c>
      <c r="N1119" s="318"/>
      <c r="O1119" s="316"/>
      <c r="Q1119" s="320" t="str">
        <f>IFERROR(VLOOKUP(ROWS($Q$3:Q1119),$M$3:$N$1699,2,0),"")</f>
        <v/>
      </c>
      <c r="S1119" t="str">
        <f>IF(ISNUMBER(SEARCH(ZAKL_DATA!$B$18,FU!$U1119)),U1119,"")</f>
        <v>Fulnek</v>
      </c>
      <c r="T1119" t="str">
        <f t="array" ref="T1119">IFERROR(INDEX($S$3:$S$6255,SMALL(IF(ISNUMBER(SEARCH("",$S$3:$S$6255)),ROW($S$1:$S$6253),""),ROW(S1117))),"")</f>
        <v>Fulnek</v>
      </c>
      <c r="U1119" t="s">
        <v>8941</v>
      </c>
      <c r="V1119">
        <v>537829.0</v>
      </c>
    </row>
    <row r="1120" spans="13:22" ht="12.75" customHeight="1">
      <c r="M1120" s="336">
        <f>IF(ISNUMBER(SEARCH(ZAKL_DATA!$B$29,N1120)),MAX($M$2:M1119)+1,0)</f>
        <v>0.0</v>
      </c>
      <c r="N1120" s="318"/>
      <c r="O1120" s="316"/>
      <c r="Q1120" s="320" t="str">
        <f>IFERROR(VLOOKUP(ROWS($Q$3:Q1120),$M$3:$N$1699,2,0),"")</f>
        <v/>
      </c>
      <c r="S1120" t="str">
        <f>IF(ISNUMBER(SEARCH(ZAKL_DATA!$B$18,FU!$U1120)),U1120,"")</f>
        <v>Golčův Jeníkov</v>
      </c>
      <c r="T1120" t="str">
        <f t="array" ref="T1120">IFERROR(INDEX($S$3:$S$6255,SMALL(IF(ISNUMBER(SEARCH("",$S$3:$S$6255)),ROW($S$1:$S$6253),""),ROW(S1118))),"")</f>
        <v>Golčův Jeníkov</v>
      </c>
      <c r="U1120" t="s">
        <v>6855</v>
      </c>
      <c r="V1120">
        <v>537837.0</v>
      </c>
    </row>
    <row r="1121" spans="13:22" ht="12.75" customHeight="1">
      <c r="M1121" s="336">
        <f>IF(ISNUMBER(SEARCH(ZAKL_DATA!$B$29,N1121)),MAX($M$2:M1120)+1,0)</f>
        <v>0.0</v>
      </c>
      <c r="N1121" s="318"/>
      <c r="O1121" s="316"/>
      <c r="Q1121" s="320" t="str">
        <f>IFERROR(VLOOKUP(ROWS($Q$3:Q1121),$M$3:$N$1699,2,0),"")</f>
        <v/>
      </c>
      <c r="S1121" t="str">
        <f>IF(ISNUMBER(SEARCH(ZAKL_DATA!$B$18,FU!$U1121)),U1121,"")</f>
        <v>Grešlové Mýto</v>
      </c>
      <c r="T1121" t="str">
        <f t="array" ref="T1121">IFERROR(INDEX($S$3:$S$6255,SMALL(IF(ISNUMBER(SEARCH("",$S$3:$S$6255)),ROW($S$1:$S$6253),""),ROW(S1119))),"")</f>
        <v>Grešlové Mýto</v>
      </c>
      <c r="U1121" t="s">
        <v>8597</v>
      </c>
      <c r="V1121">
        <v>537845.0</v>
      </c>
    </row>
    <row r="1122" spans="13:22" ht="12.75" customHeight="1">
      <c r="M1122" s="336">
        <f>IF(ISNUMBER(SEARCH(ZAKL_DATA!$B$29,N1122)),MAX($M$2:M1121)+1,0)</f>
        <v>0.0</v>
      </c>
      <c r="N1122" s="318"/>
      <c r="O1122" s="316"/>
      <c r="Q1122" s="320" t="str">
        <f>IFERROR(VLOOKUP(ROWS($Q$3:Q1122),$M$3:$N$1699,2,0),"")</f>
        <v/>
      </c>
      <c r="S1122" t="str">
        <f>IF(ISNUMBER(SEARCH(ZAKL_DATA!$B$18,FU!$U1122)),U1122,"")</f>
        <v>Gruna</v>
      </c>
      <c r="T1122" t="str">
        <f t="array" ref="T1122">IFERROR(INDEX($S$3:$S$6255,SMALL(IF(ISNUMBER(SEARCH("",$S$3:$S$6255)),ROW($S$1:$S$6253),""),ROW(S1120))),"")</f>
        <v>Gruna</v>
      </c>
      <c r="U1122" t="s">
        <v>7320</v>
      </c>
      <c r="V1122">
        <v>537853.0</v>
      </c>
    </row>
    <row r="1123" spans="13:22" ht="12.75" customHeight="1">
      <c r="M1123" s="336">
        <f>IF(ISNUMBER(SEARCH(ZAKL_DATA!$B$29,N1123)),MAX($M$2:M1122)+1,0)</f>
        <v>0.0</v>
      </c>
      <c r="N1123" s="318"/>
      <c r="O1123" s="316"/>
      <c r="Q1123" s="320" t="str">
        <f>IFERROR(VLOOKUP(ROWS($Q$3:Q1123),$M$3:$N$1699,2,0),"")</f>
        <v/>
      </c>
      <c r="S1123" t="str">
        <f>IF(ISNUMBER(SEARCH(ZAKL_DATA!$B$18,FU!$U1123)),U1123,"")</f>
        <v>Grunta</v>
      </c>
      <c r="T1123" t="str">
        <f t="array" ref="T1123">IFERROR(INDEX($S$3:$S$6255,SMALL(IF(ISNUMBER(SEARCH("",$S$3:$S$6255)),ROW($S$1:$S$6253),""),ROW(S1121))),"")</f>
        <v>Grunta</v>
      </c>
      <c r="U1123" t="s">
        <v>8948</v>
      </c>
      <c r="V1123">
        <v>537861.0</v>
      </c>
    </row>
    <row r="1124" spans="13:22" ht="12.75" customHeight="1">
      <c r="M1124" s="336">
        <f>IF(ISNUMBER(SEARCH(ZAKL_DATA!$B$29,N1124)),MAX($M$2:M1123)+1,0)</f>
        <v>0.0</v>
      </c>
      <c r="N1124" s="318"/>
      <c r="O1124" s="316"/>
      <c r="Q1124" s="320" t="str">
        <f>IFERROR(VLOOKUP(ROWS($Q$3:Q1124),$M$3:$N$1699,2,0),"")</f>
        <v/>
      </c>
      <c r="S1124" t="str">
        <f>IF(ISNUMBER(SEARCH(ZAKL_DATA!$B$18,FU!$U1124)),U1124,"")</f>
        <v>Grygov</v>
      </c>
      <c r="T1124" t="str">
        <f t="array" ref="T1124">IFERROR(INDEX($S$3:$S$6255,SMALL(IF(ISNUMBER(SEARCH("",$S$3:$S$6255)),ROW($S$1:$S$6253),""),ROW(S1122))),"")</f>
        <v>Grygov</v>
      </c>
      <c r="U1124" t="s">
        <v>3654</v>
      </c>
      <c r="V1124">
        <v>537870.0</v>
      </c>
    </row>
    <row r="1125" spans="13:22" ht="12.75" customHeight="1">
      <c r="M1125" s="336">
        <f>IF(ISNUMBER(SEARCH(ZAKL_DATA!$B$29,N1125)),MAX($M$2:M1124)+1,0)</f>
        <v>0.0</v>
      </c>
      <c r="N1125" s="318"/>
      <c r="O1125" s="316"/>
      <c r="Q1125" s="320" t="str">
        <f>IFERROR(VLOOKUP(ROWS($Q$3:Q1125),$M$3:$N$1699,2,0),"")</f>
        <v/>
      </c>
      <c r="S1125" t="str">
        <f>IF(ISNUMBER(SEARCH(ZAKL_DATA!$B$18,FU!$U1125)),U1125,"")</f>
        <v>Grymov</v>
      </c>
      <c r="T1125" t="str">
        <f t="array" ref="T1125">IFERROR(INDEX($S$3:$S$6255,SMALL(IF(ISNUMBER(SEARCH("",$S$3:$S$6255)),ROW($S$1:$S$6253),""),ROW(S1123))),"")</f>
        <v>Grymov</v>
      </c>
      <c r="U1125" t="s">
        <v>6903</v>
      </c>
      <c r="V1125">
        <v>537888.0</v>
      </c>
    </row>
    <row r="1126" spans="13:22" ht="12.75" customHeight="1">
      <c r="M1126" s="336">
        <f>IF(ISNUMBER(SEARCH(ZAKL_DATA!$B$29,N1126)),MAX($M$2:M1125)+1,0)</f>
        <v>0.0</v>
      </c>
      <c r="N1126" s="318"/>
      <c r="O1126" s="316"/>
      <c r="Q1126" s="320" t="str">
        <f>IFERROR(VLOOKUP(ROWS($Q$3:Q1126),$M$3:$N$1699,2,0),"")</f>
        <v/>
      </c>
      <c r="S1126" t="str">
        <f>IF(ISNUMBER(SEARCH(ZAKL_DATA!$B$18,FU!$U1126)),U1126,"")</f>
        <v>Habartice</v>
      </c>
      <c r="T1126" t="str">
        <f t="array" ref="T1126">IFERROR(INDEX($S$3:$S$6255,SMALL(IF(ISNUMBER(SEARCH("",$S$3:$S$6255)),ROW($S$1:$S$6253),""),ROW(S1124))),"")</f>
        <v>Habartice</v>
      </c>
      <c r="U1126" t="s">
        <v>6511</v>
      </c>
      <c r="V1126">
        <v>537896.0</v>
      </c>
    </row>
    <row r="1127" spans="13:22" ht="12.75" customHeight="1">
      <c r="M1127" s="336">
        <f>IF(ISNUMBER(SEARCH(ZAKL_DATA!$B$29,N1127)),MAX($M$2:M1126)+1,0)</f>
        <v>0.0</v>
      </c>
      <c r="N1127" s="318"/>
      <c r="O1127" s="316"/>
      <c r="Q1127" s="320" t="str">
        <f>IFERROR(VLOOKUP(ROWS($Q$3:Q1127),$M$3:$N$1699,2,0),"")</f>
        <v/>
      </c>
      <c r="S1127" t="str">
        <f>IF(ISNUMBER(SEARCH(ZAKL_DATA!$B$18,FU!$U1127)),U1127,"")</f>
        <v>Habartov</v>
      </c>
      <c r="T1127" t="str">
        <f t="array" ref="T1127">IFERROR(INDEX($S$3:$S$6255,SMALL(IF(ISNUMBER(SEARCH("",$S$3:$S$6255)),ROW($S$1:$S$6253),""),ROW(S1125))),"")</f>
        <v>Habartov</v>
      </c>
      <c r="U1127" t="s">
        <v>6205</v>
      </c>
      <c r="V1127">
        <v>537900.0</v>
      </c>
    </row>
    <row r="1128" spans="13:22" ht="12.75" customHeight="1">
      <c r="M1128" s="336">
        <f>IF(ISNUMBER(SEARCH(ZAKL_DATA!$B$29,N1128)),MAX($M$2:M1127)+1,0)</f>
        <v>0.0</v>
      </c>
      <c r="N1128" s="318"/>
      <c r="O1128" s="316"/>
      <c r="Q1128" s="320" t="str">
        <f>IFERROR(VLOOKUP(ROWS($Q$3:Q1128),$M$3:$N$1699,2,0),"")</f>
        <v/>
      </c>
      <c r="S1128" t="str">
        <f>IF(ISNUMBER(SEARCH(ZAKL_DATA!$B$18,FU!$U1128)),U1128,"")</f>
        <v>Habrovany</v>
      </c>
      <c r="T1128" t="str">
        <f t="array" ref="T1128">IFERROR(INDEX($S$3:$S$6255,SMALL(IF(ISNUMBER(SEARCH("",$S$3:$S$6255)),ROW($S$1:$S$6253),""),ROW(S1126))),"")</f>
        <v>Habrovany</v>
      </c>
      <c r="U1128" t="s">
        <v>6811</v>
      </c>
      <c r="V1128">
        <v>537918.0</v>
      </c>
    </row>
    <row r="1129" spans="13:22" ht="12.75" customHeight="1">
      <c r="M1129" s="336">
        <f>IF(ISNUMBER(SEARCH(ZAKL_DATA!$B$29,N1129)),MAX($M$2:M1128)+1,0)</f>
        <v>0.0</v>
      </c>
      <c r="N1129" s="318"/>
      <c r="O1129" s="316"/>
      <c r="Q1129" s="320" t="str">
        <f>IFERROR(VLOOKUP(ROWS($Q$3:Q1129),$M$3:$N$1699,2,0),"")</f>
        <v/>
      </c>
      <c r="S1129" t="str">
        <f>IF(ISNUMBER(SEARCH(ZAKL_DATA!$B$18,FU!$U1129)),U1129,"")</f>
        <v>Habrovany</v>
      </c>
      <c r="T1129" t="str">
        <f t="array" ref="T1129">IFERROR(INDEX($S$3:$S$6255,SMALL(IF(ISNUMBER(SEARCH("",$S$3:$S$6255)),ROW($S$1:$S$6253),""),ROW(S1127))),"")</f>
        <v>Habrovany</v>
      </c>
      <c r="U1129" t="s">
        <v>6811</v>
      </c>
      <c r="V1129">
        <v>537926.0</v>
      </c>
    </row>
    <row r="1130" spans="13:22" ht="12.75" customHeight="1">
      <c r="M1130" s="336">
        <f>IF(ISNUMBER(SEARCH(ZAKL_DATA!$B$29,N1130)),MAX($M$2:M1129)+1,0)</f>
        <v>0.0</v>
      </c>
      <c r="N1130" s="318"/>
      <c r="O1130" s="316"/>
      <c r="Q1130" s="320" t="str">
        <f>IFERROR(VLOOKUP(ROWS($Q$3:Q1130),$M$3:$N$1699,2,0),"")</f>
        <v/>
      </c>
      <c r="S1130" t="str">
        <f>IF(ISNUMBER(SEARCH(ZAKL_DATA!$B$18,FU!$U1130)),U1130,"")</f>
        <v>Habrůvka</v>
      </c>
      <c r="T1130" t="str">
        <f t="array" ref="T1130">IFERROR(INDEX($S$3:$S$6255,SMALL(IF(ISNUMBER(SEARCH("",$S$3:$S$6255)),ROW($S$1:$S$6253),""),ROW(S1128))),"")</f>
        <v>Habrůvka</v>
      </c>
      <c r="U1130" t="s">
        <v>7776</v>
      </c>
      <c r="V1130">
        <v>537934.0</v>
      </c>
    </row>
    <row r="1131" spans="13:22" ht="12.75" customHeight="1">
      <c r="M1131" s="336">
        <f>IF(ISNUMBER(SEARCH(ZAKL_DATA!$B$29,N1131)),MAX($M$2:M1130)+1,0)</f>
        <v>0.0</v>
      </c>
      <c r="N1131" s="318"/>
      <c r="O1131" s="316"/>
      <c r="Q1131" s="320" t="str">
        <f>IFERROR(VLOOKUP(ROWS($Q$3:Q1131),$M$3:$N$1699,2,0),"")</f>
        <v/>
      </c>
      <c r="S1131" t="str">
        <f>IF(ISNUMBER(SEARCH(ZAKL_DATA!$B$18,FU!$U1131)),U1131,"")</f>
        <v>Habry</v>
      </c>
      <c r="T1131" t="str">
        <f t="array" ref="T1131">IFERROR(INDEX($S$3:$S$6255,SMALL(IF(ISNUMBER(SEARCH("",$S$3:$S$6255)),ROW($S$1:$S$6253),""),ROW(S1129))),"")</f>
        <v>Habry</v>
      </c>
      <c r="U1131" t="s">
        <v>6856</v>
      </c>
      <c r="V1131">
        <v>537942.0</v>
      </c>
    </row>
    <row r="1132" spans="13:22" ht="12.75" customHeight="1">
      <c r="M1132" s="336">
        <f>IF(ISNUMBER(SEARCH(ZAKL_DATA!$B$29,N1132)),MAX($M$2:M1131)+1,0)</f>
        <v>0.0</v>
      </c>
      <c r="N1132" s="318"/>
      <c r="O1132" s="316"/>
      <c r="Q1132" s="320" t="str">
        <f>IFERROR(VLOOKUP(ROWS($Q$3:Q1132),$M$3:$N$1699,2,0),"")</f>
        <v/>
      </c>
      <c r="S1132" t="str">
        <f>IF(ISNUMBER(SEARCH(ZAKL_DATA!$B$18,FU!$U1132)),U1132,"")</f>
        <v>Habří</v>
      </c>
      <c r="T1132" t="str">
        <f t="array" ref="T1132">IFERROR(INDEX($S$3:$S$6255,SMALL(IF(ISNUMBER(SEARCH("",$S$3:$S$6255)),ROW($S$1:$S$6253),""),ROW(S1130))),"")</f>
        <v>Habří</v>
      </c>
      <c r="U1132" t="s">
        <v>4501</v>
      </c>
      <c r="V1132">
        <v>537951.0</v>
      </c>
    </row>
    <row r="1133" spans="13:22" ht="12.75" customHeight="1">
      <c r="M1133" s="336">
        <f>IF(ISNUMBER(SEARCH(ZAKL_DATA!$B$29,N1133)),MAX($M$2:M1132)+1,0)</f>
        <v>0.0</v>
      </c>
      <c r="N1133" s="318"/>
      <c r="O1133" s="316"/>
      <c r="Q1133" s="320" t="str">
        <f>IFERROR(VLOOKUP(ROWS($Q$3:Q1133),$M$3:$N$1699,2,0),"")</f>
        <v/>
      </c>
      <c r="S1133" t="str">
        <f>IF(ISNUMBER(SEARCH(ZAKL_DATA!$B$18,FU!$U1133)),U1133,"")</f>
        <v>Habřina</v>
      </c>
      <c r="T1133" t="str">
        <f t="array" ref="T1133">IFERROR(INDEX($S$3:$S$6255,SMALL(IF(ISNUMBER(SEARCH("",$S$3:$S$6255)),ROW($S$1:$S$6253),""),ROW(S1131))),"")</f>
        <v>Habřina</v>
      </c>
      <c r="U1133" t="s">
        <v>6970</v>
      </c>
      <c r="V1133">
        <v>537969.0</v>
      </c>
    </row>
    <row r="1134" spans="13:22" ht="12.75" customHeight="1">
      <c r="M1134" s="336">
        <f>IF(ISNUMBER(SEARCH(ZAKL_DATA!$B$29,N1134)),MAX($M$2:M1133)+1,0)</f>
        <v>0.0</v>
      </c>
      <c r="N1134" s="318"/>
      <c r="O1134" s="316"/>
      <c r="Q1134" s="320" t="str">
        <f>IFERROR(VLOOKUP(ROWS($Q$3:Q1134),$M$3:$N$1699,2,0),"")</f>
        <v/>
      </c>
      <c r="S1134" t="str">
        <f>IF(ISNUMBER(SEARCH(ZAKL_DATA!$B$18,FU!$U1134)),U1134,"")</f>
        <v>Hačky</v>
      </c>
      <c r="T1134" t="str">
        <f t="array" ref="T1134">IFERROR(INDEX($S$3:$S$6255,SMALL(IF(ISNUMBER(SEARCH("",$S$3:$S$6255)),ROW($S$1:$S$6253),""),ROW(S1132))),"")</f>
        <v>Hačky</v>
      </c>
      <c r="U1134" t="s">
        <v>5570</v>
      </c>
      <c r="V1134">
        <v>537977.0</v>
      </c>
    </row>
    <row r="1135" spans="13:22" ht="12.75" customHeight="1">
      <c r="M1135" s="336">
        <f>IF(ISNUMBER(SEARCH(ZAKL_DATA!$B$29,N1135)),MAX($M$2:M1134)+1,0)</f>
        <v>0.0</v>
      </c>
      <c r="N1135" s="318"/>
      <c r="O1135" s="316"/>
      <c r="Q1135" s="320" t="str">
        <f>IFERROR(VLOOKUP(ROWS($Q$3:Q1135),$M$3:$N$1699,2,0),"")</f>
        <v/>
      </c>
      <c r="S1135" t="str">
        <f>IF(ISNUMBER(SEARCH(ZAKL_DATA!$B$18,FU!$U1135)),U1135,"")</f>
        <v>Hadravova Rosička</v>
      </c>
      <c r="T1135" t="str">
        <f t="array" ref="T1135">IFERROR(INDEX($S$3:$S$6255,SMALL(IF(ISNUMBER(SEARCH("",$S$3:$S$6255)),ROW($S$1:$S$6253),""),ROW(S1133))),"")</f>
        <v>Hadravova Rosička</v>
      </c>
      <c r="U1135" t="s">
        <v>6397</v>
      </c>
      <c r="V1135">
        <v>537985.0</v>
      </c>
    </row>
    <row r="1136" spans="13:22" ht="12.75" customHeight="1">
      <c r="M1136" s="336">
        <f>IF(ISNUMBER(SEARCH(ZAKL_DATA!$B$29,N1136)),MAX($M$2:M1135)+1,0)</f>
        <v>0.0</v>
      </c>
      <c r="N1136" s="318"/>
      <c r="O1136" s="316"/>
      <c r="Q1136" s="320" t="str">
        <f>IFERROR(VLOOKUP(ROWS($Q$3:Q1136),$M$3:$N$1699,2,0),"")</f>
        <v/>
      </c>
      <c r="S1136" t="str">
        <f>IF(ISNUMBER(SEARCH(ZAKL_DATA!$B$18,FU!$U1136)),U1136,"")</f>
        <v>Háj u Duchcova</v>
      </c>
      <c r="T1136" t="str">
        <f t="array" ref="T1136">IFERROR(INDEX($S$3:$S$6255,SMALL(IF(ISNUMBER(SEARCH("",$S$3:$S$6255)),ROW($S$1:$S$6253),""),ROW(S1134))),"")</f>
        <v>Háj u Duchcova</v>
      </c>
      <c r="U1136" t="s">
        <v>6789</v>
      </c>
      <c r="V1136">
        <v>537993.0</v>
      </c>
    </row>
    <row r="1137" spans="13:22" ht="12.75" customHeight="1">
      <c r="M1137" s="336">
        <f>IF(ISNUMBER(SEARCH(ZAKL_DATA!$B$29,N1137)),MAX($M$2:M1136)+1,0)</f>
        <v>0.0</v>
      </c>
      <c r="N1137" s="318"/>
      <c r="O1137" s="316"/>
      <c r="Q1137" s="320" t="str">
        <f>IFERROR(VLOOKUP(ROWS($Q$3:Q1137),$M$3:$N$1699,2,0),"")</f>
        <v/>
      </c>
      <c r="S1137" t="str">
        <f>IF(ISNUMBER(SEARCH(ZAKL_DATA!$B$18,FU!$U1137)),U1137,"")</f>
        <v>Háj ve Slezsku</v>
      </c>
      <c r="T1137" t="str">
        <f t="array" ref="T1137">IFERROR(INDEX($S$3:$S$6255,SMALL(IF(ISNUMBER(SEARCH("",$S$3:$S$6255)),ROW($S$1:$S$6253),""),ROW(S1135))),"")</f>
        <v>Háj ve Slezsku</v>
      </c>
      <c r="U1137" t="s">
        <v>3714</v>
      </c>
      <c r="V1137">
        <v>538001.0</v>
      </c>
    </row>
    <row r="1138" spans="13:22" ht="12.75" customHeight="1">
      <c r="M1138" s="336">
        <f>IF(ISNUMBER(SEARCH(ZAKL_DATA!$B$29,N1138)),MAX($M$2:M1137)+1,0)</f>
        <v>0.0</v>
      </c>
      <c r="N1138" s="318"/>
      <c r="O1138" s="316"/>
      <c r="Q1138" s="320" t="str">
        <f>IFERROR(VLOOKUP(ROWS($Q$3:Q1138),$M$3:$N$1699,2,0),"")</f>
        <v/>
      </c>
      <c r="S1138" t="str">
        <f>IF(ISNUMBER(SEARCH(ZAKL_DATA!$B$18,FU!$U1138)),U1138,"")</f>
        <v>Hajany</v>
      </c>
      <c r="T1138" t="str">
        <f t="array" ref="T1138">IFERROR(INDEX($S$3:$S$6255,SMALL(IF(ISNUMBER(SEARCH("",$S$3:$S$6255)),ROW($S$1:$S$6253),""),ROW(S1136))),"")</f>
        <v>Hajany</v>
      </c>
      <c r="U1138" t="s">
        <v>5679</v>
      </c>
      <c r="V1138">
        <v>538019.0</v>
      </c>
    </row>
    <row r="1139" spans="13:22" ht="12.75" customHeight="1">
      <c r="M1139" s="336">
        <f>IF(ISNUMBER(SEARCH(ZAKL_DATA!$B$29,N1139)),MAX($M$2:M1138)+1,0)</f>
        <v>0.0</v>
      </c>
      <c r="N1139" s="318"/>
      <c r="O1139" s="316"/>
      <c r="Q1139" s="320" t="str">
        <f>IFERROR(VLOOKUP(ROWS($Q$3:Q1139),$M$3:$N$1699,2,0),"")</f>
        <v/>
      </c>
      <c r="S1139" t="str">
        <f>IF(ISNUMBER(SEARCH(ZAKL_DATA!$B$18,FU!$U1139)),U1139,"")</f>
        <v>Hajany</v>
      </c>
      <c r="T1139" t="str">
        <f t="array" ref="T1139">IFERROR(INDEX($S$3:$S$6255,SMALL(IF(ISNUMBER(SEARCH("",$S$3:$S$6255)),ROW($S$1:$S$6253),""),ROW(S1137))),"")</f>
        <v>Hajany</v>
      </c>
      <c r="U1139" t="s">
        <v>5679</v>
      </c>
      <c r="V1139">
        <v>538027.0</v>
      </c>
    </row>
    <row r="1140" spans="13:22" ht="12.75" customHeight="1">
      <c r="M1140" s="336">
        <f>IF(ISNUMBER(SEARCH(ZAKL_DATA!$B$29,N1140)),MAX($M$2:M1139)+1,0)</f>
        <v>0.0</v>
      </c>
      <c r="N1140" s="318"/>
      <c r="O1140" s="316"/>
      <c r="Q1140" s="320" t="str">
        <f>IFERROR(VLOOKUP(ROWS($Q$3:Q1140),$M$3:$N$1699,2,0),"")</f>
        <v/>
      </c>
      <c r="S1140" t="str">
        <f>IF(ISNUMBER(SEARCH(ZAKL_DATA!$B$18,FU!$U1140)),U1140,"")</f>
        <v>Háje</v>
      </c>
      <c r="T1140" t="str">
        <f t="array" ref="T1140">IFERROR(INDEX($S$3:$S$6255,SMALL(IF(ISNUMBER(SEARCH("",$S$3:$S$6255)),ROW($S$1:$S$6253),""),ROW(S1138))),"")</f>
        <v>Háje</v>
      </c>
      <c r="U1140" t="s">
        <v>8871</v>
      </c>
      <c r="V1140">
        <v>538035.0</v>
      </c>
    </row>
    <row r="1141" spans="13:22" ht="12.75" customHeight="1">
      <c r="M1141" s="336">
        <f>IF(ISNUMBER(SEARCH(ZAKL_DATA!$B$29,N1141)),MAX($M$2:M1140)+1,0)</f>
        <v>0.0</v>
      </c>
      <c r="N1141" s="318"/>
      <c r="O1141" s="316"/>
      <c r="Q1141" s="320" t="str">
        <f>IFERROR(VLOOKUP(ROWS($Q$3:Q1141),$M$3:$N$1699,2,0),"")</f>
        <v/>
      </c>
      <c r="S1141" t="str">
        <f>IF(ISNUMBER(SEARCH(ZAKL_DATA!$B$18,FU!$U1141)),U1141,"")</f>
        <v>Háje nad Jizerou</v>
      </c>
      <c r="T1141" t="str">
        <f t="array" ref="T1141">IFERROR(INDEX($S$3:$S$6255,SMALL(IF(ISNUMBER(SEARCH("",$S$3:$S$6255)),ROW($S$1:$S$6253),""),ROW(S1139))),"")</f>
        <v>Háje nad Jizerou</v>
      </c>
      <c r="U1141" t="s">
        <v>7490</v>
      </c>
      <c r="V1141">
        <v>538043.0</v>
      </c>
    </row>
    <row r="1142" spans="13:22" ht="12.75" customHeight="1">
      <c r="M1142" s="336">
        <f>IF(ISNUMBER(SEARCH(ZAKL_DATA!$B$29,N1142)),MAX($M$2:M1141)+1,0)</f>
        <v>0.0</v>
      </c>
      <c r="N1142" s="318"/>
      <c r="O1142" s="316"/>
      <c r="Q1142" s="320" t="str">
        <f>IFERROR(VLOOKUP(ROWS($Q$3:Q1142),$M$3:$N$1699,2,0),"")</f>
        <v/>
      </c>
      <c r="S1142" t="str">
        <f>IF(ISNUMBER(SEARCH(ZAKL_DATA!$B$18,FU!$U1142)),U1142,"")</f>
        <v>Hájek</v>
      </c>
      <c r="T1142" t="str">
        <f t="array" ref="T1142">IFERROR(INDEX($S$3:$S$6255,SMALL(IF(ISNUMBER(SEARCH("",$S$3:$S$6255)),ROW($S$1:$S$6253),""),ROW(S1140))),"")</f>
        <v>Hájek</v>
      </c>
      <c r="U1142" t="s">
        <v>4728</v>
      </c>
      <c r="V1142">
        <v>538051.0</v>
      </c>
    </row>
    <row r="1143" spans="13:22" ht="12.75" customHeight="1">
      <c r="M1143" s="336">
        <f>IF(ISNUMBER(SEARCH(ZAKL_DATA!$B$29,N1143)),MAX($M$2:M1142)+1,0)</f>
        <v>0.0</v>
      </c>
      <c r="N1143" s="318"/>
      <c r="O1143" s="316"/>
      <c r="Q1143" s="320" t="str">
        <f>IFERROR(VLOOKUP(ROWS($Q$3:Q1143),$M$3:$N$1699,2,0),"")</f>
        <v/>
      </c>
      <c r="S1143" t="str">
        <f>IF(ISNUMBER(SEARCH(ZAKL_DATA!$B$18,FU!$U1143)),U1143,"")</f>
        <v>Hájek</v>
      </c>
      <c r="T1143" t="str">
        <f t="array" ref="T1143">IFERROR(INDEX($S$3:$S$6255,SMALL(IF(ISNUMBER(SEARCH("",$S$3:$S$6255)),ROW($S$1:$S$6253),""),ROW(S1141))),"")</f>
        <v>Hájek</v>
      </c>
      <c r="U1143" t="s">
        <v>4728</v>
      </c>
      <c r="V1143">
        <v>538086.0</v>
      </c>
    </row>
    <row r="1144" spans="13:22" ht="12.75" customHeight="1">
      <c r="M1144" s="336">
        <f>IF(ISNUMBER(SEARCH(ZAKL_DATA!$B$29,N1144)),MAX($M$2:M1143)+1,0)</f>
        <v>0.0</v>
      </c>
      <c r="N1144" s="318"/>
      <c r="O1144" s="316"/>
      <c r="Q1144" s="320" t="str">
        <f>IFERROR(VLOOKUP(ROWS($Q$3:Q1144),$M$3:$N$1699,2,0),"")</f>
        <v/>
      </c>
      <c r="S1144" t="str">
        <f>IF(ISNUMBER(SEARCH(ZAKL_DATA!$B$18,FU!$U1144)),U1144,"")</f>
        <v>Hajnice</v>
      </c>
      <c r="T1144" t="str">
        <f t="array" ref="T1144">IFERROR(INDEX($S$3:$S$6255,SMALL(IF(ISNUMBER(SEARCH("",$S$3:$S$6255)),ROW($S$1:$S$6253),""),ROW(S1142))),"")</f>
        <v>Hajnice</v>
      </c>
      <c r="U1144" t="s">
        <v>7634</v>
      </c>
      <c r="V1144">
        <v>538094.0</v>
      </c>
    </row>
    <row r="1145" spans="13:22" ht="12.75" customHeight="1">
      <c r="M1145" s="336">
        <f>IF(ISNUMBER(SEARCH(ZAKL_DATA!$B$29,N1145)),MAX($M$2:M1144)+1,0)</f>
        <v>0.0</v>
      </c>
      <c r="N1145" s="318"/>
      <c r="O1145" s="316"/>
      <c r="Q1145" s="320" t="str">
        <f>IFERROR(VLOOKUP(ROWS($Q$3:Q1145),$M$3:$N$1699,2,0),"")</f>
        <v/>
      </c>
      <c r="S1145" t="str">
        <f>IF(ISNUMBER(SEARCH(ZAKL_DATA!$B$18,FU!$U1145)),U1145,"")</f>
        <v>Halámky</v>
      </c>
      <c r="T1145" t="str">
        <f t="array" ref="T1145">IFERROR(INDEX($S$3:$S$6255,SMALL(IF(ISNUMBER(SEARCH("",$S$3:$S$6255)),ROW($S$1:$S$6253),""),ROW(S1143))),"")</f>
        <v>Halámky</v>
      </c>
      <c r="U1145" t="s">
        <v>6406</v>
      </c>
      <c r="V1145">
        <v>538108.0</v>
      </c>
    </row>
    <row r="1146" spans="13:22" ht="12.75" customHeight="1">
      <c r="M1146" s="336">
        <f>IF(ISNUMBER(SEARCH(ZAKL_DATA!$B$29,N1146)),MAX($M$2:M1145)+1,0)</f>
        <v>0.0</v>
      </c>
      <c r="N1146" s="318"/>
      <c r="O1146" s="316"/>
      <c r="Q1146" s="320" t="str">
        <f>IFERROR(VLOOKUP(ROWS($Q$3:Q1146),$M$3:$N$1699,2,0),"")</f>
        <v/>
      </c>
      <c r="S1146" t="str">
        <f>IF(ISNUMBER(SEARCH(ZAKL_DATA!$B$18,FU!$U1146)),U1146,"")</f>
        <v>Halenkov</v>
      </c>
      <c r="T1146" t="str">
        <f t="array" ref="T1146">IFERROR(INDEX($S$3:$S$6255,SMALL(IF(ISNUMBER(SEARCH("",$S$3:$S$6255)),ROW($S$1:$S$6253),""),ROW(S1144))),"")</f>
        <v>Halenkov</v>
      </c>
      <c r="U1146" t="s">
        <v>5104</v>
      </c>
      <c r="V1146">
        <v>538116.0</v>
      </c>
    </row>
    <row r="1147" spans="13:22" ht="12.75" customHeight="1">
      <c r="M1147" s="336">
        <f>IF(ISNUMBER(SEARCH(ZAKL_DATA!$B$29,N1147)),MAX($M$2:M1146)+1,0)</f>
        <v>0.0</v>
      </c>
      <c r="N1147" s="318"/>
      <c r="O1147" s="316"/>
      <c r="Q1147" s="320" t="str">
        <f>IFERROR(VLOOKUP(ROWS($Q$3:Q1147),$M$3:$N$1699,2,0),"")</f>
        <v/>
      </c>
      <c r="S1147" t="str">
        <f>IF(ISNUMBER(SEARCH(ZAKL_DATA!$B$18,FU!$U1147)),U1147,"")</f>
        <v>Halenkovice</v>
      </c>
      <c r="T1147" t="str">
        <f t="array" ref="T1147">IFERROR(INDEX($S$3:$S$6255,SMALL(IF(ISNUMBER(SEARCH("",$S$3:$S$6255)),ROW($S$1:$S$6253),""),ROW(S1145))),"")</f>
        <v>Halenkovice</v>
      </c>
      <c r="U1147" t="s">
        <v>8018</v>
      </c>
      <c r="V1147">
        <v>538132.0</v>
      </c>
    </row>
    <row r="1148" spans="13:22" ht="12.75" customHeight="1">
      <c r="M1148" s="336">
        <f>IF(ISNUMBER(SEARCH(ZAKL_DATA!$B$29,N1148)),MAX($M$2:M1147)+1,0)</f>
        <v>0.0</v>
      </c>
      <c r="N1148" s="318"/>
      <c r="O1148" s="316"/>
      <c r="Q1148" s="320" t="str">
        <f>IFERROR(VLOOKUP(ROWS($Q$3:Q1148),$M$3:$N$1699,2,0),"")</f>
        <v/>
      </c>
      <c r="S1148" t="str">
        <f>IF(ISNUMBER(SEARCH(ZAKL_DATA!$B$18,FU!$U1148)),U1148,"")</f>
        <v>Haluzice</v>
      </c>
      <c r="T1148" t="str">
        <f t="array" ref="T1148">IFERROR(INDEX($S$3:$S$6255,SMALL(IF(ISNUMBER(SEARCH("",$S$3:$S$6255)),ROW($S$1:$S$6253),""),ROW(S1146))),"")</f>
        <v>Haluzice</v>
      </c>
      <c r="U1148" t="s">
        <v>8019</v>
      </c>
      <c r="V1148">
        <v>538141.0</v>
      </c>
    </row>
    <row r="1149" spans="13:22" ht="12.75" customHeight="1">
      <c r="M1149" s="336">
        <f>IF(ISNUMBER(SEARCH(ZAKL_DATA!$B$29,N1149)),MAX($M$2:M1148)+1,0)</f>
        <v>0.0</v>
      </c>
      <c r="N1149" s="318"/>
      <c r="O1149" s="316"/>
      <c r="Q1149" s="320" t="str">
        <f>IFERROR(VLOOKUP(ROWS($Q$3:Q1149),$M$3:$N$1699,2,0),"")</f>
        <v/>
      </c>
      <c r="S1149" t="str">
        <f>IF(ISNUMBER(SEARCH(ZAKL_DATA!$B$18,FU!$U1149)),U1149,"")</f>
        <v>Halže</v>
      </c>
      <c r="T1149" t="str">
        <f t="array" ref="T1149">IFERROR(INDEX($S$3:$S$6255,SMALL(IF(ISNUMBER(SEARCH("",$S$3:$S$6255)),ROW($S$1:$S$6253),""),ROW(S1147))),"")</f>
        <v>Halže</v>
      </c>
      <c r="U1149" t="s">
        <v>6241</v>
      </c>
      <c r="V1149">
        <v>538159.0</v>
      </c>
    </row>
    <row r="1150" spans="13:22" ht="12.75" customHeight="1">
      <c r="M1150" s="336">
        <f>IF(ISNUMBER(SEARCH(ZAKL_DATA!$B$29,N1150)),MAX($M$2:M1149)+1,0)</f>
        <v>0.0</v>
      </c>
      <c r="N1150" s="318"/>
      <c r="O1150" s="316"/>
      <c r="Q1150" s="320" t="str">
        <f>IFERROR(VLOOKUP(ROWS($Q$3:Q1150),$M$3:$N$1699,2,0),"")</f>
        <v/>
      </c>
      <c r="S1150" t="str">
        <f>IF(ISNUMBER(SEARCH(ZAKL_DATA!$B$18,FU!$U1150)),U1150,"")</f>
        <v>Hamr</v>
      </c>
      <c r="T1150" t="str">
        <f t="array" ref="T1150">IFERROR(INDEX($S$3:$S$6255,SMALL(IF(ISNUMBER(SEARCH("",$S$3:$S$6255)),ROW($S$1:$S$6253),""),ROW(S1148))),"")</f>
        <v>Hamr</v>
      </c>
      <c r="U1150" t="s">
        <v>6367</v>
      </c>
      <c r="V1150">
        <v>538167.0</v>
      </c>
    </row>
    <row r="1151" spans="13:22" ht="12.75" customHeight="1">
      <c r="M1151" s="336">
        <f>IF(ISNUMBER(SEARCH(ZAKL_DATA!$B$29,N1151)),MAX($M$2:M1150)+1,0)</f>
        <v>0.0</v>
      </c>
      <c r="N1151" s="318"/>
      <c r="O1151" s="316"/>
      <c r="Q1151" s="320" t="str">
        <f>IFERROR(VLOOKUP(ROWS($Q$3:Q1151),$M$3:$N$1699,2,0),"")</f>
        <v/>
      </c>
      <c r="S1151" t="str">
        <f>IF(ISNUMBER(SEARCH(ZAKL_DATA!$B$18,FU!$U1151)),U1151,"")</f>
        <v>Hamr na Jezeře</v>
      </c>
      <c r="T1151" t="str">
        <f t="array" ref="T1151">IFERROR(INDEX($S$3:$S$6255,SMALL(IF(ISNUMBER(SEARCH("",$S$3:$S$6255)),ROW($S$1:$S$6253),""),ROW(S1149))),"")</f>
        <v>Hamr na Jezeře</v>
      </c>
      <c r="U1151" t="s">
        <v>5127</v>
      </c>
      <c r="V1151">
        <v>538183.0</v>
      </c>
    </row>
    <row r="1152" spans="13:22" ht="12.75" customHeight="1">
      <c r="M1152" s="336">
        <f>IF(ISNUMBER(SEARCH(ZAKL_DATA!$B$29,N1152)),MAX($M$2:M1151)+1,0)</f>
        <v>0.0</v>
      </c>
      <c r="N1152" s="318"/>
      <c r="O1152" s="316"/>
      <c r="Q1152" s="320" t="str">
        <f>IFERROR(VLOOKUP(ROWS($Q$3:Q1152),$M$3:$N$1699,2,0),"")</f>
        <v/>
      </c>
      <c r="S1152" t="str">
        <f>IF(ISNUMBER(SEARCH(ZAKL_DATA!$B$18,FU!$U1152)),U1152,"")</f>
        <v>Hamry</v>
      </c>
      <c r="T1152" t="str">
        <f t="array" ref="T1152">IFERROR(INDEX($S$3:$S$6255,SMALL(IF(ISNUMBER(SEARCH("",$S$3:$S$6255)),ROW($S$1:$S$6253),""),ROW(S1150))),"")</f>
        <v>Hamry</v>
      </c>
      <c r="U1152" t="s">
        <v>7077</v>
      </c>
      <c r="V1152">
        <v>538191.0</v>
      </c>
    </row>
    <row r="1153" spans="13:22" ht="12.75" customHeight="1">
      <c r="M1153" s="336">
        <f>IF(ISNUMBER(SEARCH(ZAKL_DATA!$B$29,N1153)),MAX($M$2:M1152)+1,0)</f>
        <v>0.0</v>
      </c>
      <c r="N1153" s="318"/>
      <c r="O1153" s="316"/>
      <c r="Q1153" s="320" t="str">
        <f>IFERROR(VLOOKUP(ROWS($Q$3:Q1153),$M$3:$N$1699,2,0),"")</f>
        <v/>
      </c>
      <c r="S1153" t="str">
        <f>IF(ISNUMBER(SEARCH(ZAKL_DATA!$B$18,FU!$U1153)),U1153,"")</f>
        <v>Hamry</v>
      </c>
      <c r="T1153" t="str">
        <f t="array" ref="T1153">IFERROR(INDEX($S$3:$S$6255,SMALL(IF(ISNUMBER(SEARCH("",$S$3:$S$6255)),ROW($S$1:$S$6253),""),ROW(S1151))),"")</f>
        <v>Hamry</v>
      </c>
      <c r="U1153" t="s">
        <v>7077</v>
      </c>
      <c r="V1153">
        <v>538221.0</v>
      </c>
    </row>
    <row r="1154" spans="13:22" ht="12.75" customHeight="1">
      <c r="M1154" s="336">
        <f>IF(ISNUMBER(SEARCH(ZAKL_DATA!$B$29,N1154)),MAX($M$2:M1153)+1,0)</f>
        <v>0.0</v>
      </c>
      <c r="N1154" s="318"/>
      <c r="O1154" s="316"/>
      <c r="Q1154" s="320" t="str">
        <f>IFERROR(VLOOKUP(ROWS($Q$3:Q1154),$M$3:$N$1699,2,0),"")</f>
        <v/>
      </c>
      <c r="S1154" t="str">
        <f>IF(ISNUMBER(SEARCH(ZAKL_DATA!$B$18,FU!$U1154)),U1154,"")</f>
        <v>Hamry nad Sázavou</v>
      </c>
      <c r="T1154" t="str">
        <f t="array" ref="T1154">IFERROR(INDEX($S$3:$S$6255,SMALL(IF(ISNUMBER(SEARCH("",$S$3:$S$6255)),ROW($S$1:$S$6253),""),ROW(S1152))),"")</f>
        <v>Hamry nad Sázavou</v>
      </c>
      <c r="U1154" t="s">
        <v>8705</v>
      </c>
      <c r="V1154">
        <v>538230.0</v>
      </c>
    </row>
    <row r="1155" spans="13:22" ht="12.75" customHeight="1">
      <c r="M1155" s="336">
        <f>IF(ISNUMBER(SEARCH(ZAKL_DATA!$B$29,N1155)),MAX($M$2:M1154)+1,0)</f>
        <v>0.0</v>
      </c>
      <c r="N1155" s="318"/>
      <c r="O1155" s="316"/>
      <c r="Q1155" s="320" t="str">
        <f>IFERROR(VLOOKUP(ROWS($Q$3:Q1155),$M$3:$N$1699,2,0),"")</f>
        <v/>
      </c>
      <c r="S1155" t="str">
        <f>IF(ISNUMBER(SEARCH(ZAKL_DATA!$B$18,FU!$U1155)),U1155,"")</f>
        <v>Haňovice</v>
      </c>
      <c r="T1155" t="str">
        <f t="array" ref="T1155">IFERROR(INDEX($S$3:$S$6255,SMALL(IF(ISNUMBER(SEARCH("",$S$3:$S$6255)),ROW($S$1:$S$6253),""),ROW(S1153))),"")</f>
        <v>Haňovice</v>
      </c>
      <c r="U1155" t="s">
        <v>5726</v>
      </c>
      <c r="V1155">
        <v>538248.0</v>
      </c>
    </row>
    <row r="1156" spans="13:22" ht="12.75" customHeight="1">
      <c r="M1156" s="336">
        <f>IF(ISNUMBER(SEARCH(ZAKL_DATA!$B$29,N1156)),MAX($M$2:M1155)+1,0)</f>
        <v>0.0</v>
      </c>
      <c r="N1156" s="318"/>
      <c r="O1156" s="316"/>
      <c r="Q1156" s="320" t="str">
        <f>IFERROR(VLOOKUP(ROWS($Q$3:Q1156),$M$3:$N$1699,2,0),"")</f>
        <v/>
      </c>
      <c r="S1156" t="str">
        <f>IF(ISNUMBER(SEARCH(ZAKL_DATA!$B$18,FU!$U1156)),U1156,"")</f>
        <v>Hanušovice</v>
      </c>
      <c r="T1156" t="str">
        <f t="array" ref="T1156">IFERROR(INDEX($S$3:$S$6255,SMALL(IF(ISNUMBER(SEARCH("",$S$3:$S$6255)),ROW($S$1:$S$6253),""),ROW(S1154))),"")</f>
        <v>Hanušovice</v>
      </c>
      <c r="U1156" t="s">
        <v>4499</v>
      </c>
      <c r="V1156">
        <v>538256.0</v>
      </c>
    </row>
    <row r="1157" spans="13:22" ht="12.75" customHeight="1">
      <c r="M1157" s="336">
        <f>IF(ISNUMBER(SEARCH(ZAKL_DATA!$B$29,N1157)),MAX($M$2:M1156)+1,0)</f>
        <v>0.0</v>
      </c>
      <c r="N1157" s="318"/>
      <c r="O1157" s="316"/>
      <c r="Q1157" s="320" t="str">
        <f>IFERROR(VLOOKUP(ROWS($Q$3:Q1157),$M$3:$N$1699,2,0),"")</f>
        <v/>
      </c>
      <c r="S1157" t="str">
        <f>IF(ISNUMBER(SEARCH(ZAKL_DATA!$B$18,FU!$U1157)),U1157,"")</f>
        <v>Harrachov</v>
      </c>
      <c r="T1157" t="str">
        <f t="array" ref="T1157">IFERROR(INDEX($S$3:$S$6255,SMALL(IF(ISNUMBER(SEARCH("",$S$3:$S$6255)),ROW($S$1:$S$6253),""),ROW(S1155))),"")</f>
        <v>Harrachov</v>
      </c>
      <c r="U1157" t="s">
        <v>7491</v>
      </c>
      <c r="V1157">
        <v>538264.0</v>
      </c>
    </row>
    <row r="1158" spans="13:22" ht="12.75" customHeight="1">
      <c r="M1158" s="336">
        <f>IF(ISNUMBER(SEARCH(ZAKL_DATA!$B$29,N1158)),MAX($M$2:M1157)+1,0)</f>
        <v>0.0</v>
      </c>
      <c r="N1158" s="318"/>
      <c r="O1158" s="316"/>
      <c r="Q1158" s="320" t="str">
        <f>IFERROR(VLOOKUP(ROWS($Q$3:Q1158),$M$3:$N$1699,2,0),"")</f>
        <v/>
      </c>
      <c r="S1158" t="str">
        <f>IF(ISNUMBER(SEARCH(ZAKL_DATA!$B$18,FU!$U1158)),U1158,"")</f>
        <v>Hartinkov</v>
      </c>
      <c r="T1158" t="str">
        <f t="array" ref="T1158">IFERROR(INDEX($S$3:$S$6255,SMALL(IF(ISNUMBER(SEARCH("",$S$3:$S$6255)),ROW($S$1:$S$6253),""),ROW(S1156))),"")</f>
        <v>Hartinkov</v>
      </c>
      <c r="U1158" t="s">
        <v>7149</v>
      </c>
      <c r="V1158">
        <v>538272.0</v>
      </c>
    </row>
    <row r="1159" spans="13:22" ht="12.75" customHeight="1">
      <c r="M1159" s="336">
        <f>IF(ISNUMBER(SEARCH(ZAKL_DATA!$B$29,N1159)),MAX($M$2:M1158)+1,0)</f>
        <v>0.0</v>
      </c>
      <c r="N1159" s="318"/>
      <c r="O1159" s="316"/>
      <c r="Q1159" s="320" t="str">
        <f>IFERROR(VLOOKUP(ROWS($Q$3:Q1159),$M$3:$N$1699,2,0),"")</f>
        <v/>
      </c>
      <c r="S1159" t="str">
        <f>IF(ISNUMBER(SEARCH(ZAKL_DATA!$B$18,FU!$U1159)),U1159,"")</f>
        <v>Hartmanice</v>
      </c>
      <c r="T1159" t="str">
        <f t="array" ref="T1159">IFERROR(INDEX($S$3:$S$6255,SMALL(IF(ISNUMBER(SEARCH("",$S$3:$S$6255)),ROW($S$1:$S$6253),""),ROW(S1157))),"")</f>
        <v>Hartmanice</v>
      </c>
      <c r="U1159" t="s">
        <v>4545</v>
      </c>
      <c r="V1159">
        <v>538281.0</v>
      </c>
    </row>
    <row r="1160" spans="13:22" ht="12.75" customHeight="1">
      <c r="M1160" s="336">
        <f>IF(ISNUMBER(SEARCH(ZAKL_DATA!$B$29,N1160)),MAX($M$2:M1159)+1,0)</f>
        <v>0.0</v>
      </c>
      <c r="N1160" s="318"/>
      <c r="O1160" s="316"/>
      <c r="Q1160" s="320" t="str">
        <f>IFERROR(VLOOKUP(ROWS($Q$3:Q1160),$M$3:$N$1699,2,0),"")</f>
        <v/>
      </c>
      <c r="S1160" t="str">
        <f>IF(ISNUMBER(SEARCH(ZAKL_DATA!$B$18,FU!$U1160)),U1160,"")</f>
        <v>Hartmanice</v>
      </c>
      <c r="T1160" t="str">
        <f t="array" ref="T1160">IFERROR(INDEX($S$3:$S$6255,SMALL(IF(ISNUMBER(SEARCH("",$S$3:$S$6255)),ROW($S$1:$S$6253),""),ROW(S1158))),"")</f>
        <v>Hartmanice</v>
      </c>
      <c r="U1160" t="s">
        <v>4545</v>
      </c>
      <c r="V1160">
        <v>538299.0</v>
      </c>
    </row>
    <row r="1161" spans="13:22" ht="12.75" customHeight="1">
      <c r="M1161" s="336">
        <f>IF(ISNUMBER(SEARCH(ZAKL_DATA!$B$29,N1161)),MAX($M$2:M1160)+1,0)</f>
        <v>0.0</v>
      </c>
      <c r="N1161" s="318"/>
      <c r="O1161" s="316"/>
      <c r="Q1161" s="320" t="str">
        <f>IFERROR(VLOOKUP(ROWS($Q$3:Q1161),$M$3:$N$1699,2,0),"")</f>
        <v/>
      </c>
      <c r="S1161" t="str">
        <f>IF(ISNUMBER(SEARCH(ZAKL_DATA!$B$18,FU!$U1161)),U1161,"")</f>
        <v>Hartmanice</v>
      </c>
      <c r="T1161" t="str">
        <f t="array" ref="T1161">IFERROR(INDEX($S$3:$S$6255,SMALL(IF(ISNUMBER(SEARCH("",$S$3:$S$6255)),ROW($S$1:$S$6253),""),ROW(S1159))),"")</f>
        <v>Hartmanice</v>
      </c>
      <c r="U1161" t="s">
        <v>4545</v>
      </c>
      <c r="V1161">
        <v>538311.0</v>
      </c>
    </row>
    <row r="1162" spans="13:22" ht="12.75" customHeight="1">
      <c r="M1162" s="336">
        <f>IF(ISNUMBER(SEARCH(ZAKL_DATA!$B$29,N1162)),MAX($M$2:M1161)+1,0)</f>
        <v>0.0</v>
      </c>
      <c r="N1162" s="318"/>
      <c r="O1162" s="316"/>
      <c r="Q1162" s="320" t="str">
        <f>IFERROR(VLOOKUP(ROWS($Q$3:Q1162),$M$3:$N$1699,2,0),"")</f>
        <v/>
      </c>
      <c r="S1162" t="str">
        <f>IF(ISNUMBER(SEARCH(ZAKL_DATA!$B$18,FU!$U1162)),U1162,"")</f>
        <v>Hartvíkovice</v>
      </c>
      <c r="T1162" t="str">
        <f t="array" ref="T1162">IFERROR(INDEX($S$3:$S$6255,SMALL(IF(ISNUMBER(SEARCH("",$S$3:$S$6255)),ROW($S$1:$S$6253),""),ROW(S1160))),"")</f>
        <v>Hartvíkovice</v>
      </c>
      <c r="U1162" t="s">
        <v>8388</v>
      </c>
      <c r="V1162">
        <v>538329.0</v>
      </c>
    </row>
    <row r="1163" spans="13:22" ht="12.75" customHeight="1">
      <c r="M1163" s="336">
        <f>IF(ISNUMBER(SEARCH(ZAKL_DATA!$B$29,N1163)),MAX($M$2:M1162)+1,0)</f>
        <v>0.0</v>
      </c>
      <c r="N1163" s="318"/>
      <c r="O1163" s="316"/>
      <c r="Q1163" s="320" t="str">
        <f>IFERROR(VLOOKUP(ROWS($Q$3:Q1163),$M$3:$N$1699,2,0),"")</f>
        <v/>
      </c>
      <c r="S1163" t="str">
        <f>IF(ISNUMBER(SEARCH(ZAKL_DATA!$B$18,FU!$U1163)),U1163,"")</f>
        <v>Haškovcova Lhota</v>
      </c>
      <c r="T1163" t="str">
        <f t="array" ref="T1163">IFERROR(INDEX($S$3:$S$6255,SMALL(IF(ISNUMBER(SEARCH("",$S$3:$S$6255)),ROW($S$1:$S$6253),""),ROW(S1161))),"")</f>
        <v>Haškovcova Lhota</v>
      </c>
      <c r="U1163" t="s">
        <v>6477</v>
      </c>
      <c r="V1163">
        <v>538337.0</v>
      </c>
    </row>
    <row r="1164" spans="13:22" ht="12.75" customHeight="1">
      <c r="M1164" s="336">
        <f>IF(ISNUMBER(SEARCH(ZAKL_DATA!$B$29,N1164)),MAX($M$2:M1163)+1,0)</f>
        <v>0.0</v>
      </c>
      <c r="N1164" s="318"/>
      <c r="O1164" s="316"/>
      <c r="Q1164" s="320" t="str">
        <f>IFERROR(VLOOKUP(ROWS($Q$3:Q1164),$M$3:$N$1699,2,0),"")</f>
        <v/>
      </c>
      <c r="S1164" t="str">
        <f>IF(ISNUMBER(SEARCH(ZAKL_DATA!$B$18,FU!$U1164)),U1164,"")</f>
        <v>Hať</v>
      </c>
      <c r="T1164" t="str">
        <f t="array" ref="T1164">IFERROR(INDEX($S$3:$S$6255,SMALL(IF(ISNUMBER(SEARCH("",$S$3:$S$6255)),ROW($S$1:$S$6253),""),ROW(S1162))),"")</f>
        <v>Hať</v>
      </c>
      <c r="U1164" t="s">
        <v>6822</v>
      </c>
      <c r="V1164">
        <v>538345.0</v>
      </c>
    </row>
    <row r="1165" spans="13:22" ht="12.75" customHeight="1">
      <c r="M1165" s="336">
        <f>IF(ISNUMBER(SEARCH(ZAKL_DATA!$B$29,N1165)),MAX($M$2:M1164)+1,0)</f>
        <v>0.0</v>
      </c>
      <c r="N1165" s="318"/>
      <c r="O1165" s="316"/>
      <c r="Q1165" s="320" t="str">
        <f>IFERROR(VLOOKUP(ROWS($Q$3:Q1165),$M$3:$N$1699,2,0),"")</f>
        <v/>
      </c>
      <c r="S1165" t="str">
        <f>IF(ISNUMBER(SEARCH(ZAKL_DATA!$B$18,FU!$U1165)),U1165,"")</f>
        <v>Hatín</v>
      </c>
      <c r="T1165" t="str">
        <f t="array" ref="T1165">IFERROR(INDEX($S$3:$S$6255,SMALL(IF(ISNUMBER(SEARCH("",$S$3:$S$6255)),ROW($S$1:$S$6253),""),ROW(S1163))),"")</f>
        <v>Hatín</v>
      </c>
      <c r="U1165" t="s">
        <v>5289</v>
      </c>
      <c r="V1165">
        <v>538370.0</v>
      </c>
    </row>
    <row r="1166" spans="13:22" ht="12.75" customHeight="1">
      <c r="M1166" s="336">
        <f>IF(ISNUMBER(SEARCH(ZAKL_DATA!$B$29,N1166)),MAX($M$2:M1165)+1,0)</f>
        <v>0.0</v>
      </c>
      <c r="N1166" s="318"/>
      <c r="O1166" s="316"/>
      <c r="Q1166" s="320" t="str">
        <f>IFERROR(VLOOKUP(ROWS($Q$3:Q1166),$M$3:$N$1699,2,0),"")</f>
        <v/>
      </c>
      <c r="S1166" t="str">
        <f>IF(ISNUMBER(SEARCH(ZAKL_DATA!$B$18,FU!$U1166)),U1166,"")</f>
        <v>Havířov</v>
      </c>
      <c r="T1166" t="str">
        <f t="array" ref="T1166">IFERROR(INDEX($S$3:$S$6255,SMALL(IF(ISNUMBER(SEARCH("",$S$3:$S$6255)),ROW($S$1:$S$6253),""),ROW(S1164))),"")</f>
        <v>Havířov</v>
      </c>
      <c r="U1166" t="s">
        <v>5960</v>
      </c>
      <c r="V1166">
        <v>538396.0</v>
      </c>
    </row>
    <row r="1167" spans="13:22" ht="12.75" customHeight="1">
      <c r="M1167" s="336">
        <f>IF(ISNUMBER(SEARCH(ZAKL_DATA!$B$29,N1167)),MAX($M$2:M1166)+1,0)</f>
        <v>0.0</v>
      </c>
      <c r="N1167" s="318"/>
      <c r="O1167" s="316"/>
      <c r="Q1167" s="320" t="str">
        <f>IFERROR(VLOOKUP(ROWS($Q$3:Q1167),$M$3:$N$1699,2,0),"")</f>
        <v/>
      </c>
      <c r="S1167" t="str">
        <f>IF(ISNUMBER(SEARCH(ZAKL_DATA!$B$18,FU!$U1167)),U1167,"")</f>
        <v>Havlíčkova Borová</v>
      </c>
      <c r="T1167" t="str">
        <f t="array" ref="T1167">IFERROR(INDEX($S$3:$S$6255,SMALL(IF(ISNUMBER(SEARCH("",$S$3:$S$6255)),ROW($S$1:$S$6253),""),ROW(S1165))),"")</f>
        <v>Havlíčkova Borová</v>
      </c>
      <c r="U1167" t="s">
        <v>6857</v>
      </c>
      <c r="V1167">
        <v>538418.0</v>
      </c>
    </row>
    <row r="1168" spans="13:22" ht="12.75" customHeight="1">
      <c r="M1168" s="336">
        <f>IF(ISNUMBER(SEARCH(ZAKL_DATA!$B$29,N1168)),MAX($M$2:M1167)+1,0)</f>
        <v>0.0</v>
      </c>
      <c r="N1168" s="318"/>
      <c r="O1168" s="316"/>
      <c r="Q1168" s="320" t="str">
        <f>IFERROR(VLOOKUP(ROWS($Q$3:Q1168),$M$3:$N$1699,2,0),"")</f>
        <v/>
      </c>
      <c r="S1168" t="str">
        <f>IF(ISNUMBER(SEARCH(ZAKL_DATA!$B$18,FU!$U1168)),U1168,"")</f>
        <v>Havlíčkův Brod</v>
      </c>
      <c r="T1168" t="str">
        <f t="array" ref="T1168">IFERROR(INDEX($S$3:$S$6255,SMALL(IF(ISNUMBER(SEARCH("",$S$3:$S$6255)),ROW($S$1:$S$6253),""),ROW(S1166))),"")</f>
        <v>Havlíčkův Brod</v>
      </c>
      <c r="U1168" t="s">
        <v>6837</v>
      </c>
      <c r="V1168">
        <v>538426.0</v>
      </c>
    </row>
    <row r="1169" spans="13:22" ht="12.75" customHeight="1">
      <c r="M1169" s="336">
        <f>IF(ISNUMBER(SEARCH(ZAKL_DATA!$B$29,N1169)),MAX($M$2:M1168)+1,0)</f>
        <v>0.0</v>
      </c>
      <c r="N1169" s="318"/>
      <c r="O1169" s="316"/>
      <c r="Q1169" s="320" t="str">
        <f>IFERROR(VLOOKUP(ROWS($Q$3:Q1169),$M$3:$N$1699,2,0),"")</f>
        <v/>
      </c>
      <c r="S1169" t="str">
        <f>IF(ISNUMBER(SEARCH(ZAKL_DATA!$B$18,FU!$U1169)),U1169,"")</f>
        <v>Havlovice</v>
      </c>
      <c r="T1169" t="str">
        <f t="array" ref="T1169">IFERROR(INDEX($S$3:$S$6255,SMALL(IF(ISNUMBER(SEARCH("",$S$3:$S$6255)),ROW($S$1:$S$6253),""),ROW(S1167))),"")</f>
        <v>Havlovice</v>
      </c>
      <c r="U1169" t="s">
        <v>7635</v>
      </c>
      <c r="V1169">
        <v>538434.0</v>
      </c>
    </row>
    <row r="1170" spans="13:22" ht="12.75" customHeight="1">
      <c r="M1170" s="336">
        <f>IF(ISNUMBER(SEARCH(ZAKL_DATA!$B$29,N1170)),MAX($M$2:M1169)+1,0)</f>
        <v>0.0</v>
      </c>
      <c r="N1170" s="318"/>
      <c r="O1170" s="316"/>
      <c r="Q1170" s="320" t="str">
        <f>IFERROR(VLOOKUP(ROWS($Q$3:Q1170),$M$3:$N$1699,2,0),"")</f>
        <v/>
      </c>
      <c r="S1170" t="str">
        <f>IF(ISNUMBER(SEARCH(ZAKL_DATA!$B$18,FU!$U1170)),U1170,"")</f>
        <v>Havraň</v>
      </c>
      <c r="T1170" t="str">
        <f t="array" ref="T1170">IFERROR(INDEX($S$3:$S$6255,SMALL(IF(ISNUMBER(SEARCH("",$S$3:$S$6255)),ROW($S$1:$S$6253),""),ROW(S1168))),"")</f>
        <v>Havraň</v>
      </c>
      <c r="U1170" t="s">
        <v>6766</v>
      </c>
      <c r="V1170">
        <v>538442.0</v>
      </c>
    </row>
    <row r="1171" spans="13:22" ht="12.75" customHeight="1">
      <c r="M1171" s="336">
        <f>IF(ISNUMBER(SEARCH(ZAKL_DATA!$B$29,N1171)),MAX($M$2:M1170)+1,0)</f>
        <v>0.0</v>
      </c>
      <c r="N1171" s="318"/>
      <c r="O1171" s="316"/>
      <c r="Q1171" s="320" t="str">
        <f>IFERROR(VLOOKUP(ROWS($Q$3:Q1171),$M$3:$N$1699,2,0),"")</f>
        <v/>
      </c>
      <c r="S1171" t="str">
        <f>IF(ISNUMBER(SEARCH(ZAKL_DATA!$B$18,FU!$U1171)),U1171,"")</f>
        <v>Havraníky</v>
      </c>
      <c r="T1171" t="str">
        <f t="array" ref="T1171">IFERROR(INDEX($S$3:$S$6255,SMALL(IF(ISNUMBER(SEARCH("",$S$3:$S$6255)),ROW($S$1:$S$6253),""),ROW(S1169))),"")</f>
        <v>Havraníky</v>
      </c>
      <c r="U1171" t="s">
        <v>8598</v>
      </c>
      <c r="V1171">
        <v>538451.0</v>
      </c>
    </row>
    <row r="1172" spans="13:22" ht="12.75" customHeight="1">
      <c r="M1172" s="336">
        <f>IF(ISNUMBER(SEARCH(ZAKL_DATA!$B$29,N1172)),MAX($M$2:M1171)+1,0)</f>
        <v>0.0</v>
      </c>
      <c r="N1172" s="318"/>
      <c r="O1172" s="316"/>
      <c r="Q1172" s="320" t="str">
        <f>IFERROR(VLOOKUP(ROWS($Q$3:Q1172),$M$3:$N$1699,2,0),"")</f>
        <v/>
      </c>
      <c r="S1172" t="str">
        <f>IF(ISNUMBER(SEARCH(ZAKL_DATA!$B$18,FU!$U1172)),U1172,"")</f>
        <v>Hazlov</v>
      </c>
      <c r="T1172" t="str">
        <f t="array" ref="T1172">IFERROR(INDEX($S$3:$S$6255,SMALL(IF(ISNUMBER(SEARCH("",$S$3:$S$6255)),ROW($S$1:$S$6253),""),ROW(S1170))),"")</f>
        <v>Hazlov</v>
      </c>
      <c r="U1172" t="s">
        <v>5929</v>
      </c>
      <c r="V1172">
        <v>538469.0</v>
      </c>
    </row>
    <row r="1173" spans="13:22" ht="12.75" customHeight="1">
      <c r="M1173" s="336">
        <f>IF(ISNUMBER(SEARCH(ZAKL_DATA!$B$29,N1173)),MAX($M$2:M1172)+1,0)</f>
        <v>0.0</v>
      </c>
      <c r="N1173" s="318"/>
      <c r="O1173" s="316"/>
      <c r="Q1173" s="320" t="str">
        <f>IFERROR(VLOOKUP(ROWS($Q$3:Q1173),$M$3:$N$1699,2,0),"")</f>
        <v/>
      </c>
      <c r="S1173" t="str">
        <f>IF(ISNUMBER(SEARCH(ZAKL_DATA!$B$18,FU!$U1173)),U1173,"")</f>
        <v>Hejná</v>
      </c>
      <c r="T1173" t="str">
        <f t="array" ref="T1173">IFERROR(INDEX($S$3:$S$6255,SMALL(IF(ISNUMBER(SEARCH("",$S$3:$S$6255)),ROW($S$1:$S$6253),""),ROW(S1171))),"")</f>
        <v>Hejná</v>
      </c>
      <c r="U1173" t="s">
        <v>5033</v>
      </c>
      <c r="V1173">
        <v>538477.0</v>
      </c>
    </row>
    <row r="1174" spans="13:22" ht="12.75" customHeight="1">
      <c r="M1174" s="336">
        <f>IF(ISNUMBER(SEARCH(ZAKL_DATA!$B$29,N1174)),MAX($M$2:M1173)+1,0)</f>
        <v>0.0</v>
      </c>
      <c r="N1174" s="318"/>
      <c r="O1174" s="316"/>
      <c r="Q1174" s="320" t="str">
        <f>IFERROR(VLOOKUP(ROWS($Q$3:Q1174),$M$3:$N$1699,2,0),"")</f>
        <v/>
      </c>
      <c r="S1174" t="str">
        <f>IF(ISNUMBER(SEARCH(ZAKL_DATA!$B$18,FU!$U1174)),U1174,"")</f>
        <v>Hejnice</v>
      </c>
      <c r="T1174" t="str">
        <f t="array" ref="T1174">IFERROR(INDEX($S$3:$S$6255,SMALL(IF(ISNUMBER(SEARCH("",$S$3:$S$6255)),ROW($S$1:$S$6253),""),ROW(S1172))),"")</f>
        <v>Hejnice</v>
      </c>
      <c r="U1174" t="s">
        <v>6512</v>
      </c>
      <c r="V1174">
        <v>538485.0</v>
      </c>
    </row>
    <row r="1175" spans="13:22" ht="12.75" customHeight="1">
      <c r="M1175" s="336">
        <f>IF(ISNUMBER(SEARCH(ZAKL_DATA!$B$29,N1175)),MAX($M$2:M1174)+1,0)</f>
        <v>0.0</v>
      </c>
      <c r="N1175" s="318"/>
      <c r="O1175" s="316"/>
      <c r="Q1175" s="320" t="str">
        <f>IFERROR(VLOOKUP(ROWS($Q$3:Q1175),$M$3:$N$1699,2,0),"")</f>
        <v/>
      </c>
      <c r="S1175" t="str">
        <f>IF(ISNUMBER(SEARCH(ZAKL_DATA!$B$18,FU!$U1175)),U1175,"")</f>
        <v>Hejnice</v>
      </c>
      <c r="T1175" t="str">
        <f t="array" ref="T1175">IFERROR(INDEX($S$3:$S$6255,SMALL(IF(ISNUMBER(SEARCH("",$S$3:$S$6255)),ROW($S$1:$S$6253),""),ROW(S1173))),"")</f>
        <v>Hejnice</v>
      </c>
      <c r="U1175" t="s">
        <v>6512</v>
      </c>
      <c r="V1175">
        <v>538493.0</v>
      </c>
    </row>
    <row r="1176" spans="13:22" ht="12.75" customHeight="1">
      <c r="M1176" s="336">
        <f>IF(ISNUMBER(SEARCH(ZAKL_DATA!$B$29,N1176)),MAX($M$2:M1175)+1,0)</f>
        <v>0.0</v>
      </c>
      <c r="N1176" s="318"/>
      <c r="O1176" s="316"/>
      <c r="Q1176" s="320" t="str">
        <f>IFERROR(VLOOKUP(ROWS($Q$3:Q1176),$M$3:$N$1699,2,0),"")</f>
        <v/>
      </c>
      <c r="S1176" t="str">
        <f>IF(ISNUMBER(SEARCH(ZAKL_DATA!$B$18,FU!$U1176)),U1176,"")</f>
        <v>Hejtmánkovice</v>
      </c>
      <c r="T1176" t="str">
        <f t="array" ref="T1176">IFERROR(INDEX($S$3:$S$6255,SMALL(IF(ISNUMBER(SEARCH("",$S$3:$S$6255)),ROW($S$1:$S$6253),""),ROW(S1174))),"")</f>
        <v>Hejtmánkovice</v>
      </c>
      <c r="U1176" t="s">
        <v>7296</v>
      </c>
      <c r="V1176">
        <v>538507.0</v>
      </c>
    </row>
    <row r="1177" spans="13:22" ht="12.75" customHeight="1">
      <c r="M1177" s="336">
        <f>IF(ISNUMBER(SEARCH(ZAKL_DATA!$B$29,N1177)),MAX($M$2:M1176)+1,0)</f>
        <v>0.0</v>
      </c>
      <c r="N1177" s="318"/>
      <c r="O1177" s="316"/>
      <c r="Q1177" s="320" t="str">
        <f>IFERROR(VLOOKUP(ROWS($Q$3:Q1177),$M$3:$N$1699,2,0),"")</f>
        <v/>
      </c>
      <c r="S1177" t="str">
        <f>IF(ISNUMBER(SEARCH(ZAKL_DATA!$B$18,FU!$U1177)),U1177,"")</f>
        <v>Helvíkovice</v>
      </c>
      <c r="T1177" t="str">
        <f t="array" ref="T1177">IFERROR(INDEX($S$3:$S$6255,SMALL(IF(ISNUMBER(SEARCH("",$S$3:$S$6255)),ROW($S$1:$S$6253),""),ROW(S1175))),"")</f>
        <v>Helvíkovice</v>
      </c>
      <c r="U1177" t="s">
        <v>5410</v>
      </c>
      <c r="V1177">
        <v>538515.0</v>
      </c>
    </row>
    <row r="1178" spans="13:22" ht="12.75" customHeight="1">
      <c r="M1178" s="336">
        <f>IF(ISNUMBER(SEARCH(ZAKL_DATA!$B$29,N1178)),MAX($M$2:M1177)+1,0)</f>
        <v>0.0</v>
      </c>
      <c r="N1178" s="318"/>
      <c r="O1178" s="316"/>
      <c r="Q1178" s="320" t="str">
        <f>IFERROR(VLOOKUP(ROWS($Q$3:Q1178),$M$3:$N$1699,2,0),"")</f>
        <v/>
      </c>
      <c r="S1178" t="str">
        <f>IF(ISNUMBER(SEARCH(ZAKL_DATA!$B$18,FU!$U1178)),U1178,"")</f>
        <v>Herálec</v>
      </c>
      <c r="T1178" t="str">
        <f t="array" ref="T1178">IFERROR(INDEX($S$3:$S$6255,SMALL(IF(ISNUMBER(SEARCH("",$S$3:$S$6255)),ROW($S$1:$S$6253),""),ROW(S1176))),"")</f>
        <v>Herálec</v>
      </c>
      <c r="U1178" t="s">
        <v>6858</v>
      </c>
      <c r="V1178">
        <v>538523.0</v>
      </c>
    </row>
    <row r="1179" spans="13:22" ht="12.75" customHeight="1">
      <c r="M1179" s="336">
        <f>IF(ISNUMBER(SEARCH(ZAKL_DATA!$B$29,N1179)),MAX($M$2:M1178)+1,0)</f>
        <v>0.0</v>
      </c>
      <c r="N1179" s="318"/>
      <c r="O1179" s="316"/>
      <c r="Q1179" s="320" t="str">
        <f>IFERROR(VLOOKUP(ROWS($Q$3:Q1179),$M$3:$N$1699,2,0),"")</f>
        <v/>
      </c>
      <c r="S1179" t="str">
        <f>IF(ISNUMBER(SEARCH(ZAKL_DATA!$B$18,FU!$U1179)),U1179,"")</f>
        <v>Herálec</v>
      </c>
      <c r="T1179" t="str">
        <f t="array" ref="T1179">IFERROR(INDEX($S$3:$S$6255,SMALL(IF(ISNUMBER(SEARCH("",$S$3:$S$6255)),ROW($S$1:$S$6253),""),ROW(S1177))),"")</f>
        <v>Herálec</v>
      </c>
      <c r="U1179" t="s">
        <v>6858</v>
      </c>
      <c r="V1179">
        <v>538540.0</v>
      </c>
    </row>
    <row r="1180" spans="13:22" ht="12.75" customHeight="1">
      <c r="M1180" s="336">
        <f>IF(ISNUMBER(SEARCH(ZAKL_DATA!$B$29,N1180)),MAX($M$2:M1179)+1,0)</f>
        <v>0.0</v>
      </c>
      <c r="N1180" s="318"/>
      <c r="O1180" s="316"/>
      <c r="Q1180" s="320" t="str">
        <f>IFERROR(VLOOKUP(ROWS($Q$3:Q1180),$M$3:$N$1699,2,0),"")</f>
        <v/>
      </c>
      <c r="S1180" t="str">
        <f>IF(ISNUMBER(SEARCH(ZAKL_DATA!$B$18,FU!$U1180)),U1180,"")</f>
        <v>Heraltice</v>
      </c>
      <c r="T1180" t="str">
        <f t="array" ref="T1180">IFERROR(INDEX($S$3:$S$6255,SMALL(IF(ISNUMBER(SEARCH("",$S$3:$S$6255)),ROW($S$1:$S$6253),""),ROW(S1178))),"")</f>
        <v>Heraltice</v>
      </c>
      <c r="U1180" t="s">
        <v>8389</v>
      </c>
      <c r="V1180">
        <v>538558.0</v>
      </c>
    </row>
    <row r="1181" spans="13:22" ht="12.75" customHeight="1">
      <c r="M1181" s="336">
        <f>IF(ISNUMBER(SEARCH(ZAKL_DATA!$B$29,N1181)),MAX($M$2:M1180)+1,0)</f>
        <v>0.0</v>
      </c>
      <c r="N1181" s="318"/>
      <c r="O1181" s="316"/>
      <c r="Q1181" s="320" t="str">
        <f>IFERROR(VLOOKUP(ROWS($Q$3:Q1181),$M$3:$N$1699,2,0),"")</f>
        <v/>
      </c>
      <c r="S1181" t="str">
        <f>IF(ISNUMBER(SEARCH(ZAKL_DATA!$B$18,FU!$U1181)),U1181,"")</f>
        <v>Herink</v>
      </c>
      <c r="T1181" t="str">
        <f t="array" ref="T1181">IFERROR(INDEX($S$3:$S$6255,SMALL(IF(ISNUMBER(SEARCH("",$S$3:$S$6255)),ROW($S$1:$S$6253),""),ROW(S1179))),"")</f>
        <v>Herink</v>
      </c>
      <c r="U1181" t="s">
        <v>6588</v>
      </c>
      <c r="V1181">
        <v>538566.0</v>
      </c>
    </row>
    <row r="1182" spans="13:22" ht="12.75" customHeight="1">
      <c r="M1182" s="336">
        <f>IF(ISNUMBER(SEARCH(ZAKL_DATA!$B$29,N1182)),MAX($M$2:M1181)+1,0)</f>
        <v>0.0</v>
      </c>
      <c r="N1182" s="318"/>
      <c r="O1182" s="316"/>
      <c r="Q1182" s="320" t="str">
        <f>IFERROR(VLOOKUP(ROWS($Q$3:Q1182),$M$3:$N$1699,2,0),"")</f>
        <v/>
      </c>
      <c r="S1182" t="str">
        <f>IF(ISNUMBER(SEARCH(ZAKL_DATA!$B$18,FU!$U1182)),U1182,"")</f>
        <v>Heroltice</v>
      </c>
      <c r="T1182" t="str">
        <f t="array" ref="T1182">IFERROR(INDEX($S$3:$S$6255,SMALL(IF(ISNUMBER(SEARCH("",$S$3:$S$6255)),ROW($S$1:$S$6253),""),ROW(S1180))),"")</f>
        <v>Heroltice</v>
      </c>
      <c r="U1182" t="s">
        <v>7863</v>
      </c>
      <c r="V1182">
        <v>538574.0</v>
      </c>
    </row>
    <row r="1183" spans="13:22" ht="12.75" customHeight="1">
      <c r="M1183" s="336">
        <f>IF(ISNUMBER(SEARCH(ZAKL_DATA!$B$29,N1183)),MAX($M$2:M1182)+1,0)</f>
        <v>0.0</v>
      </c>
      <c r="N1183" s="318"/>
      <c r="O1183" s="316"/>
      <c r="Q1183" s="320" t="str">
        <f>IFERROR(VLOOKUP(ROWS($Q$3:Q1183),$M$3:$N$1699,2,0),"")</f>
        <v/>
      </c>
      <c r="S1183" t="str">
        <f>IF(ISNUMBER(SEARCH(ZAKL_DATA!$B$18,FU!$U1183)),U1183,"")</f>
        <v>Heršpice</v>
      </c>
      <c r="T1183" t="str">
        <f t="array" ref="T1183">IFERROR(INDEX($S$3:$S$6255,SMALL(IF(ISNUMBER(SEARCH("",$S$3:$S$6255)),ROW($S$1:$S$6253),""),ROW(S1181))),"")</f>
        <v>Heršpice</v>
      </c>
      <c r="U1183" t="s">
        <v>5589</v>
      </c>
      <c r="V1183">
        <v>538582.0</v>
      </c>
    </row>
    <row r="1184" spans="13:22" ht="12.75" customHeight="1">
      <c r="M1184" s="336">
        <f>IF(ISNUMBER(SEARCH(ZAKL_DATA!$B$29,N1184)),MAX($M$2:M1183)+1,0)</f>
        <v>0.0</v>
      </c>
      <c r="N1184" s="318"/>
      <c r="O1184" s="316"/>
      <c r="Q1184" s="320" t="str">
        <f>IFERROR(VLOOKUP(ROWS($Q$3:Q1184),$M$3:$N$1699,2,0),"")</f>
        <v/>
      </c>
      <c r="S1184" t="str">
        <f>IF(ISNUMBER(SEARCH(ZAKL_DATA!$B$18,FU!$U1184)),U1184,"")</f>
        <v>Heřmaň</v>
      </c>
      <c r="T1184" t="str">
        <f t="array" ref="T1184">IFERROR(INDEX($S$3:$S$6255,SMALL(IF(ISNUMBER(SEARCH("",$S$3:$S$6255)),ROW($S$1:$S$6253),""),ROW(S1182))),"")</f>
        <v>Heřmaň</v>
      </c>
      <c r="U1184" t="s">
        <v>5521</v>
      </c>
      <c r="V1184">
        <v>538591.0</v>
      </c>
    </row>
    <row r="1185" spans="13:22" ht="12.75" customHeight="1">
      <c r="M1185" s="336">
        <f>IF(ISNUMBER(SEARCH(ZAKL_DATA!$B$29,N1185)),MAX($M$2:M1184)+1,0)</f>
        <v>0.0</v>
      </c>
      <c r="N1185" s="318"/>
      <c r="O1185" s="316"/>
      <c r="Q1185" s="320" t="str">
        <f>IFERROR(VLOOKUP(ROWS($Q$3:Q1185),$M$3:$N$1699,2,0),"")</f>
        <v/>
      </c>
      <c r="S1185" t="str">
        <f>IF(ISNUMBER(SEARCH(ZAKL_DATA!$B$18,FU!$U1185)),U1185,"")</f>
        <v>Heřmaň</v>
      </c>
      <c r="T1185" t="str">
        <f t="array" ref="T1185">IFERROR(INDEX($S$3:$S$6255,SMALL(IF(ISNUMBER(SEARCH("",$S$3:$S$6255)),ROW($S$1:$S$6253),""),ROW(S1183))),"")</f>
        <v>Heřmaň</v>
      </c>
      <c r="U1185" t="s">
        <v>5521</v>
      </c>
      <c r="V1185">
        <v>538604.0</v>
      </c>
    </row>
    <row r="1186" spans="13:22" ht="12.75" customHeight="1">
      <c r="M1186" s="336">
        <f>IF(ISNUMBER(SEARCH(ZAKL_DATA!$B$29,N1186)),MAX($M$2:M1185)+1,0)</f>
        <v>0.0</v>
      </c>
      <c r="N1186" s="318"/>
      <c r="O1186" s="316"/>
      <c r="Q1186" s="320" t="str">
        <f>IFERROR(VLOOKUP(ROWS($Q$3:Q1186),$M$3:$N$1699,2,0),"")</f>
        <v/>
      </c>
      <c r="S1186" t="str">
        <f>IF(ISNUMBER(SEARCH(ZAKL_DATA!$B$18,FU!$U1186)),U1186,"")</f>
        <v>Heřmaneč</v>
      </c>
      <c r="T1186" t="str">
        <f t="array" ref="T1186">IFERROR(INDEX($S$3:$S$6255,SMALL(IF(ISNUMBER(SEARCH("",$S$3:$S$6255)),ROW($S$1:$S$6253),""),ROW(S1184))),"")</f>
        <v>Heřmaneč</v>
      </c>
      <c r="U1186" t="s">
        <v>5290</v>
      </c>
      <c r="V1186">
        <v>538612.0</v>
      </c>
    </row>
    <row r="1187" spans="13:22" ht="12.75" customHeight="1">
      <c r="M1187" s="336">
        <f>IF(ISNUMBER(SEARCH(ZAKL_DATA!$B$29,N1187)),MAX($M$2:M1186)+1,0)</f>
        <v>0.0</v>
      </c>
      <c r="N1187" s="318"/>
      <c r="O1187" s="316"/>
      <c r="Q1187" s="320" t="str">
        <f>IFERROR(VLOOKUP(ROWS($Q$3:Q1187),$M$3:$N$1699,2,0),"")</f>
        <v/>
      </c>
      <c r="S1187" t="str">
        <f>IF(ISNUMBER(SEARCH(ZAKL_DATA!$B$18,FU!$U1187)),U1187,"")</f>
        <v>Heřmanice</v>
      </c>
      <c r="T1187" t="str">
        <f t="array" ref="T1187">IFERROR(INDEX($S$3:$S$6255,SMALL(IF(ISNUMBER(SEARCH("",$S$3:$S$6255)),ROW($S$1:$S$6253),""),ROW(S1185))),"")</f>
        <v>Heřmanice</v>
      </c>
      <c r="U1187" t="s">
        <v>5129</v>
      </c>
      <c r="V1187">
        <v>538621.0</v>
      </c>
    </row>
    <row r="1188" spans="13:22" ht="12.75" customHeight="1">
      <c r="M1188" s="336">
        <f>IF(ISNUMBER(SEARCH(ZAKL_DATA!$B$29,N1188)),MAX($M$2:M1187)+1,0)</f>
        <v>0.0</v>
      </c>
      <c r="N1188" s="318"/>
      <c r="O1188" s="316"/>
      <c r="Q1188" s="320" t="str">
        <f>IFERROR(VLOOKUP(ROWS($Q$3:Q1188),$M$3:$N$1699,2,0),"")</f>
        <v/>
      </c>
      <c r="S1188" t="str">
        <f>IF(ISNUMBER(SEARCH(ZAKL_DATA!$B$18,FU!$U1188)),U1188,"")</f>
        <v>Heřmanice</v>
      </c>
      <c r="T1188" t="str">
        <f t="array" ref="T1188">IFERROR(INDEX($S$3:$S$6255,SMALL(IF(ISNUMBER(SEARCH("",$S$3:$S$6255)),ROW($S$1:$S$6253),""),ROW(S1186))),"")</f>
        <v>Heřmanice</v>
      </c>
      <c r="U1188" t="s">
        <v>5129</v>
      </c>
      <c r="V1188">
        <v>538639.0</v>
      </c>
    </row>
    <row r="1189" spans="13:22" ht="12.75" customHeight="1">
      <c r="M1189" s="336">
        <f>IF(ISNUMBER(SEARCH(ZAKL_DATA!$B$29,N1189)),MAX($M$2:M1188)+1,0)</f>
        <v>0.0</v>
      </c>
      <c r="N1189" s="318"/>
      <c r="O1189" s="316"/>
      <c r="Q1189" s="320" t="str">
        <f>IFERROR(VLOOKUP(ROWS($Q$3:Q1189),$M$3:$N$1699,2,0),"")</f>
        <v/>
      </c>
      <c r="S1189" t="str">
        <f>IF(ISNUMBER(SEARCH(ZAKL_DATA!$B$18,FU!$U1189)),U1189,"")</f>
        <v>Heřmanice</v>
      </c>
      <c r="T1189" t="str">
        <f t="array" ref="T1189">IFERROR(INDEX($S$3:$S$6255,SMALL(IF(ISNUMBER(SEARCH("",$S$3:$S$6255)),ROW($S$1:$S$6253),""),ROW(S1187))),"")</f>
        <v>Heřmanice</v>
      </c>
      <c r="U1189" t="s">
        <v>5129</v>
      </c>
      <c r="V1189">
        <v>538647.0</v>
      </c>
    </row>
    <row r="1190" spans="13:22" ht="12.75" customHeight="1">
      <c r="M1190" s="336">
        <f>IF(ISNUMBER(SEARCH(ZAKL_DATA!$B$29,N1190)),MAX($M$2:M1189)+1,0)</f>
        <v>0.0</v>
      </c>
      <c r="N1190" s="318"/>
      <c r="O1190" s="316"/>
      <c r="Q1190" s="320" t="str">
        <f>IFERROR(VLOOKUP(ROWS($Q$3:Q1190),$M$3:$N$1699,2,0),"")</f>
        <v/>
      </c>
      <c r="S1190" t="str">
        <f>IF(ISNUMBER(SEARCH(ZAKL_DATA!$B$18,FU!$U1190)),U1190,"")</f>
        <v>Heřmanice u Oder</v>
      </c>
      <c r="T1190" t="str">
        <f t="array" ref="T1190">IFERROR(INDEX($S$3:$S$6255,SMALL(IF(ISNUMBER(SEARCH("",$S$3:$S$6255)),ROW($S$1:$S$6253),""),ROW(S1188))),"")</f>
        <v>Heřmanice u Oder</v>
      </c>
      <c r="U1190" t="s">
        <v>6850</v>
      </c>
      <c r="V1190">
        <v>538655.0</v>
      </c>
    </row>
    <row r="1191" spans="13:22" ht="12.75" customHeight="1">
      <c r="M1191" s="336">
        <f>IF(ISNUMBER(SEARCH(ZAKL_DATA!$B$29,N1191)),MAX($M$2:M1190)+1,0)</f>
        <v>0.0</v>
      </c>
      <c r="N1191" s="318"/>
      <c r="O1191" s="316"/>
      <c r="Q1191" s="320" t="str">
        <f>IFERROR(VLOOKUP(ROWS($Q$3:Q1191),$M$3:$N$1699,2,0),"")</f>
        <v/>
      </c>
      <c r="S1191" t="str">
        <f>IF(ISNUMBER(SEARCH(ZAKL_DATA!$B$18,FU!$U1191)),U1191,"")</f>
        <v>Heřmaničky</v>
      </c>
      <c r="T1191" t="str">
        <f t="array" ref="T1191">IFERROR(INDEX($S$3:$S$6255,SMALL(IF(ISNUMBER(SEARCH("",$S$3:$S$6255)),ROW($S$1:$S$6253),""),ROW(S1189))),"")</f>
        <v>Heřmaničky</v>
      </c>
      <c r="U1191" t="s">
        <v>3945</v>
      </c>
      <c r="V1191">
        <v>538663.0</v>
      </c>
    </row>
    <row r="1192" spans="13:22" ht="12.75" customHeight="1">
      <c r="M1192" s="336">
        <f>IF(ISNUMBER(SEARCH(ZAKL_DATA!$B$29,N1192)),MAX($M$2:M1191)+1,0)</f>
        <v>0.0</v>
      </c>
      <c r="N1192" s="318"/>
      <c r="O1192" s="316"/>
      <c r="Q1192" s="320" t="str">
        <f>IFERROR(VLOOKUP(ROWS($Q$3:Q1192),$M$3:$N$1699,2,0),"")</f>
        <v/>
      </c>
      <c r="S1192" t="str">
        <f>IF(ISNUMBER(SEARCH(ZAKL_DATA!$B$18,FU!$U1192)),U1192,"")</f>
        <v>Heřmánkovice</v>
      </c>
      <c r="T1192" t="str">
        <f t="array" ref="T1192">IFERROR(INDEX($S$3:$S$6255,SMALL(IF(ISNUMBER(SEARCH("",$S$3:$S$6255)),ROW($S$1:$S$6253),""),ROW(S1190))),"")</f>
        <v>Heřmánkovice</v>
      </c>
      <c r="U1192" t="s">
        <v>7297</v>
      </c>
      <c r="V1192">
        <v>538671.0</v>
      </c>
    </row>
    <row r="1193" spans="13:22" ht="12.75" customHeight="1">
      <c r="M1193" s="336">
        <f>IF(ISNUMBER(SEARCH(ZAKL_DATA!$B$29,N1193)),MAX($M$2:M1192)+1,0)</f>
        <v>0.0</v>
      </c>
      <c r="N1193" s="318"/>
      <c r="O1193" s="316"/>
      <c r="Q1193" s="320" t="str">
        <f>IFERROR(VLOOKUP(ROWS($Q$3:Q1193),$M$3:$N$1699,2,0),"")</f>
        <v/>
      </c>
      <c r="S1193" t="str">
        <f>IF(ISNUMBER(SEARCH(ZAKL_DATA!$B$18,FU!$U1193)),U1193,"")</f>
        <v>Heřmánky</v>
      </c>
      <c r="T1193" t="str">
        <f t="array" ref="T1193">IFERROR(INDEX($S$3:$S$6255,SMALL(IF(ISNUMBER(SEARCH("",$S$3:$S$6255)),ROW($S$1:$S$6253),""),ROW(S1191))),"")</f>
        <v>Heřmánky</v>
      </c>
      <c r="U1193" t="s">
        <v>6851</v>
      </c>
      <c r="V1193">
        <v>538680.0</v>
      </c>
    </row>
    <row r="1194" spans="13:22" ht="12.75" customHeight="1">
      <c r="M1194" s="336">
        <f>IF(ISNUMBER(SEARCH(ZAKL_DATA!$B$29,N1194)),MAX($M$2:M1193)+1,0)</f>
        <v>0.0</v>
      </c>
      <c r="N1194" s="318"/>
      <c r="O1194" s="316"/>
      <c r="Q1194" s="320" t="str">
        <f>IFERROR(VLOOKUP(ROWS($Q$3:Q1194),$M$3:$N$1699,2,0),"")</f>
        <v/>
      </c>
      <c r="S1194" t="str">
        <f>IF(ISNUMBER(SEARCH(ZAKL_DATA!$B$18,FU!$U1194)),U1194,"")</f>
        <v>Heřmanov</v>
      </c>
      <c r="T1194" t="str">
        <f t="array" ref="T1194">IFERROR(INDEX($S$3:$S$6255,SMALL(IF(ISNUMBER(SEARCH("",$S$3:$S$6255)),ROW($S$1:$S$6253),""),ROW(S1192))),"")</f>
        <v>Heřmanov</v>
      </c>
      <c r="U1194" t="s">
        <v>6377</v>
      </c>
      <c r="V1194">
        <v>538698.0</v>
      </c>
    </row>
    <row r="1195" spans="13:22" ht="12.75" customHeight="1">
      <c r="M1195" s="336">
        <f>IF(ISNUMBER(SEARCH(ZAKL_DATA!$B$29,N1195)),MAX($M$2:M1194)+1,0)</f>
        <v>0.0</v>
      </c>
      <c r="N1195" s="318"/>
      <c r="O1195" s="316"/>
      <c r="Q1195" s="320" t="str">
        <f>IFERROR(VLOOKUP(ROWS($Q$3:Q1195),$M$3:$N$1699,2,0),"")</f>
        <v/>
      </c>
      <c r="S1195" t="str">
        <f>IF(ISNUMBER(SEARCH(ZAKL_DATA!$B$18,FU!$U1195)),U1195,"")</f>
        <v>Heřmanov</v>
      </c>
      <c r="T1195" t="str">
        <f t="array" ref="T1195">IFERROR(INDEX($S$3:$S$6255,SMALL(IF(ISNUMBER(SEARCH("",$S$3:$S$6255)),ROW($S$1:$S$6253),""),ROW(S1193))),"")</f>
        <v>Heřmanov</v>
      </c>
      <c r="U1195" t="s">
        <v>6377</v>
      </c>
      <c r="V1195">
        <v>538701.0</v>
      </c>
    </row>
    <row r="1196" spans="13:22" ht="12.75" customHeight="1">
      <c r="M1196" s="336">
        <f>IF(ISNUMBER(SEARCH(ZAKL_DATA!$B$29,N1196)),MAX($M$2:M1195)+1,0)</f>
        <v>0.0</v>
      </c>
      <c r="N1196" s="318"/>
      <c r="O1196" s="316"/>
      <c r="Q1196" s="320" t="str">
        <f>IFERROR(VLOOKUP(ROWS($Q$3:Q1196),$M$3:$N$1699,2,0),"")</f>
        <v/>
      </c>
      <c r="S1196" t="str">
        <f>IF(ISNUMBER(SEARCH(ZAKL_DATA!$B$18,FU!$U1196)),U1196,"")</f>
        <v>Heřmanova Huť</v>
      </c>
      <c r="T1196" t="str">
        <f t="array" ref="T1196">IFERROR(INDEX($S$3:$S$6255,SMALL(IF(ISNUMBER(SEARCH("",$S$3:$S$6255)),ROW($S$1:$S$6253),""),ROW(S1194))),"")</f>
        <v>Heřmanova Huť</v>
      </c>
      <c r="U1196" t="s">
        <v>6121</v>
      </c>
      <c r="V1196">
        <v>538710.0</v>
      </c>
    </row>
    <row r="1197" spans="13:22" ht="12.75" customHeight="1">
      <c r="M1197" s="336">
        <f>IF(ISNUMBER(SEARCH(ZAKL_DATA!$B$29,N1197)),MAX($M$2:M1196)+1,0)</f>
        <v>0.0</v>
      </c>
      <c r="N1197" s="318"/>
      <c r="O1197" s="316"/>
      <c r="Q1197" s="320" t="str">
        <f>IFERROR(VLOOKUP(ROWS($Q$3:Q1197),$M$3:$N$1699,2,0),"")</f>
        <v/>
      </c>
      <c r="S1197" t="str">
        <f>IF(ISNUMBER(SEARCH(ZAKL_DATA!$B$18,FU!$U1197)),U1197,"")</f>
        <v>Heřmanovice</v>
      </c>
      <c r="T1197" t="str">
        <f t="array" ref="T1197">IFERROR(INDEX($S$3:$S$6255,SMALL(IF(ISNUMBER(SEARCH("",$S$3:$S$6255)),ROW($S$1:$S$6253),""),ROW(S1195))),"")</f>
        <v>Heřmanovice</v>
      </c>
      <c r="U1197" t="s">
        <v>8817</v>
      </c>
      <c r="V1197">
        <v>538728.0</v>
      </c>
    </row>
    <row r="1198" spans="13:22" ht="12.75" customHeight="1">
      <c r="M1198" s="336">
        <f>IF(ISNUMBER(SEARCH(ZAKL_DATA!$B$29,N1198)),MAX($M$2:M1197)+1,0)</f>
        <v>0.0</v>
      </c>
      <c r="N1198" s="318"/>
      <c r="O1198" s="316"/>
      <c r="Q1198" s="320" t="str">
        <f>IFERROR(VLOOKUP(ROWS($Q$3:Q1198),$M$3:$N$1699,2,0),"")</f>
        <v/>
      </c>
      <c r="S1198" t="str">
        <f>IF(ISNUMBER(SEARCH(ZAKL_DATA!$B$18,FU!$U1198)),U1198,"")</f>
        <v>Heřmanův Městec</v>
      </c>
      <c r="T1198" t="str">
        <f t="array" ref="T1198">IFERROR(INDEX($S$3:$S$6255,SMALL(IF(ISNUMBER(SEARCH("",$S$3:$S$6255)),ROW($S$1:$S$6253),""),ROW(S1196))),"")</f>
        <v>Heřmanův Městec</v>
      </c>
      <c r="U1198" t="s">
        <v>7078</v>
      </c>
      <c r="V1198">
        <v>538744.0</v>
      </c>
    </row>
    <row r="1199" spans="13:22" ht="12.75" customHeight="1">
      <c r="M1199" s="336">
        <f>IF(ISNUMBER(SEARCH(ZAKL_DATA!$B$29,N1199)),MAX($M$2:M1198)+1,0)</f>
        <v>0.0</v>
      </c>
      <c r="N1199" s="318"/>
      <c r="O1199" s="316"/>
      <c r="Q1199" s="320" t="str">
        <f>IFERROR(VLOOKUP(ROWS($Q$3:Q1199),$M$3:$N$1699,2,0),"")</f>
        <v/>
      </c>
      <c r="S1199" t="str">
        <f>IF(ISNUMBER(SEARCH(ZAKL_DATA!$B$18,FU!$U1199)),U1199,"")</f>
        <v>Hevlín</v>
      </c>
      <c r="T1199" t="str">
        <f t="array" ref="T1199">IFERROR(INDEX($S$3:$S$6255,SMALL(IF(ISNUMBER(SEARCH("",$S$3:$S$6255)),ROW($S$1:$S$6253),""),ROW(S1197))),"")</f>
        <v>Hevlín</v>
      </c>
      <c r="U1199" t="s">
        <v>8599</v>
      </c>
      <c r="V1199">
        <v>538752.0</v>
      </c>
    </row>
    <row r="1200" spans="13:22" ht="12.75" customHeight="1">
      <c r="M1200" s="336">
        <f>IF(ISNUMBER(SEARCH(ZAKL_DATA!$B$29,N1200)),MAX($M$2:M1199)+1,0)</f>
        <v>0.0</v>
      </c>
      <c r="N1200" s="318"/>
      <c r="O1200" s="316"/>
      <c r="Q1200" s="320" t="str">
        <f>IFERROR(VLOOKUP(ROWS($Q$3:Q1200),$M$3:$N$1699,2,0),"")</f>
        <v/>
      </c>
      <c r="S1200" t="str">
        <f>IF(ISNUMBER(SEARCH(ZAKL_DATA!$B$18,FU!$U1200)),U1200,"")</f>
        <v>Hladké Životice</v>
      </c>
      <c r="T1200" t="str">
        <f t="array" ref="T1200">IFERROR(INDEX($S$3:$S$6255,SMALL(IF(ISNUMBER(SEARCH("",$S$3:$S$6255)),ROW($S$1:$S$6253),""),ROW(S1198))),"")</f>
        <v>Hladké Životice</v>
      </c>
      <c r="U1200" t="s">
        <v>6943</v>
      </c>
      <c r="V1200">
        <v>538761.0</v>
      </c>
    </row>
    <row r="1201" spans="13:22" ht="12.75" customHeight="1">
      <c r="M1201" s="336">
        <f>IF(ISNUMBER(SEARCH(ZAKL_DATA!$B$29,N1201)),MAX($M$2:M1200)+1,0)</f>
        <v>0.0</v>
      </c>
      <c r="N1201" s="318"/>
      <c r="O1201" s="316"/>
      <c r="Q1201" s="320" t="str">
        <f>IFERROR(VLOOKUP(ROWS($Q$3:Q1201),$M$3:$N$1699,2,0),"")</f>
        <v/>
      </c>
      <c r="S1201" t="str">
        <f>IF(ISNUMBER(SEARCH(ZAKL_DATA!$B$18,FU!$U1201)),U1201,"")</f>
        <v>Hladov</v>
      </c>
      <c r="T1201" t="str">
        <f t="array" ref="T1201">IFERROR(INDEX($S$3:$S$6255,SMALL(IF(ISNUMBER(SEARCH("",$S$3:$S$6255)),ROW($S$1:$S$6253),""),ROW(S1199))),"")</f>
        <v>Hladov</v>
      </c>
      <c r="U1201" t="s">
        <v>8146</v>
      </c>
      <c r="V1201">
        <v>538779.0</v>
      </c>
    </row>
    <row r="1202" spans="13:22" ht="12.75" customHeight="1">
      <c r="M1202" s="336">
        <f>IF(ISNUMBER(SEARCH(ZAKL_DATA!$B$29,N1202)),MAX($M$2:M1201)+1,0)</f>
        <v>0.0</v>
      </c>
      <c r="N1202" s="318"/>
      <c r="O1202" s="316"/>
      <c r="Q1202" s="320" t="str">
        <f>IFERROR(VLOOKUP(ROWS($Q$3:Q1202),$M$3:$N$1699,2,0),"")</f>
        <v/>
      </c>
      <c r="S1202" t="str">
        <f>IF(ISNUMBER(SEARCH(ZAKL_DATA!$B$18,FU!$U1202)),U1202,"")</f>
        <v>Hlasivo</v>
      </c>
      <c r="T1202" t="str">
        <f t="array" ref="T1202">IFERROR(INDEX($S$3:$S$6255,SMALL(IF(ISNUMBER(SEARCH("",$S$3:$S$6255)),ROW($S$1:$S$6253),""),ROW(S1200))),"")</f>
        <v>Hlasivo</v>
      </c>
      <c r="U1202" t="s">
        <v>6214</v>
      </c>
      <c r="V1202">
        <v>538787.0</v>
      </c>
    </row>
    <row r="1203" spans="13:22" ht="12.75" customHeight="1">
      <c r="M1203" s="336">
        <f>IF(ISNUMBER(SEARCH(ZAKL_DATA!$B$29,N1203)),MAX($M$2:M1202)+1,0)</f>
        <v>0.0</v>
      </c>
      <c r="N1203" s="318"/>
      <c r="O1203" s="316"/>
      <c r="Q1203" s="320" t="str">
        <f>IFERROR(VLOOKUP(ROWS($Q$3:Q1203),$M$3:$N$1699,2,0),"")</f>
        <v/>
      </c>
      <c r="S1203" t="str">
        <f>IF(ISNUMBER(SEARCH(ZAKL_DATA!$B$18,FU!$U1203)),U1203,"")</f>
        <v>Hlásná Třebaň</v>
      </c>
      <c r="T1203" t="str">
        <f t="array" ref="T1203">IFERROR(INDEX($S$3:$S$6255,SMALL(IF(ISNUMBER(SEARCH("",$S$3:$S$6255)),ROW($S$1:$S$6253),""),ROW(S1201))),"")</f>
        <v>Hlásná Třebaň</v>
      </c>
      <c r="U1203" t="s">
        <v>4083</v>
      </c>
      <c r="V1203">
        <v>538795.0</v>
      </c>
    </row>
    <row r="1204" spans="13:22" ht="12.75" customHeight="1">
      <c r="M1204" s="336">
        <f>IF(ISNUMBER(SEARCH(ZAKL_DATA!$B$29,N1204)),MAX($M$2:M1203)+1,0)</f>
        <v>0.0</v>
      </c>
      <c r="N1204" s="318"/>
      <c r="O1204" s="316"/>
      <c r="Q1204" s="320" t="str">
        <f>IFERROR(VLOOKUP(ROWS($Q$3:Q1204),$M$3:$N$1699,2,0),"")</f>
        <v/>
      </c>
      <c r="S1204" t="str">
        <f>IF(ISNUMBER(SEARCH(ZAKL_DATA!$B$18,FU!$U1204)),U1204,"")</f>
        <v>Hlásnice</v>
      </c>
      <c r="T1204" t="str">
        <f t="array" ref="T1204">IFERROR(INDEX($S$3:$S$6255,SMALL(IF(ISNUMBER(SEARCH("",$S$3:$S$6255)),ROW($S$1:$S$6253),""),ROW(S1202))),"")</f>
        <v>Hlásnice</v>
      </c>
      <c r="U1204" t="s">
        <v>5740</v>
      </c>
      <c r="V1204">
        <v>538809.0</v>
      </c>
    </row>
    <row r="1205" spans="13:22" ht="12.75" customHeight="1">
      <c r="M1205" s="336">
        <f>IF(ISNUMBER(SEARCH(ZAKL_DATA!$B$29,N1205)),MAX($M$2:M1204)+1,0)</f>
        <v>0.0</v>
      </c>
      <c r="N1205" s="318"/>
      <c r="O1205" s="316"/>
      <c r="Q1205" s="320" t="str">
        <f>IFERROR(VLOOKUP(ROWS($Q$3:Q1205),$M$3:$N$1699,2,0),"")</f>
        <v/>
      </c>
      <c r="S1205" t="str">
        <f>IF(ISNUMBER(SEARCH(ZAKL_DATA!$B$18,FU!$U1205)),U1205,"")</f>
        <v>Hlavatce</v>
      </c>
      <c r="T1205" t="str">
        <f t="array" ref="T1205">IFERROR(INDEX($S$3:$S$6255,SMALL(IF(ISNUMBER(SEARCH("",$S$3:$S$6255)),ROW($S$1:$S$6253),""),ROW(S1203))),"")</f>
        <v>Hlavatce</v>
      </c>
      <c r="U1205" t="s">
        <v>4524</v>
      </c>
      <c r="V1205">
        <v>538817.0</v>
      </c>
    </row>
    <row r="1206" spans="13:22" ht="12.75" customHeight="1">
      <c r="M1206" s="336">
        <f>IF(ISNUMBER(SEARCH(ZAKL_DATA!$B$29,N1206)),MAX($M$2:M1205)+1,0)</f>
        <v>0.0</v>
      </c>
      <c r="N1206" s="318"/>
      <c r="O1206" s="316"/>
      <c r="Q1206" s="320" t="str">
        <f>IFERROR(VLOOKUP(ROWS($Q$3:Q1206),$M$3:$N$1699,2,0),"")</f>
        <v/>
      </c>
      <c r="S1206" t="str">
        <f>IF(ISNUMBER(SEARCH(ZAKL_DATA!$B$18,FU!$U1206)),U1206,"")</f>
        <v>Hlavatce</v>
      </c>
      <c r="T1206" t="str">
        <f t="array" ref="T1206">IFERROR(INDEX($S$3:$S$6255,SMALL(IF(ISNUMBER(SEARCH("",$S$3:$S$6255)),ROW($S$1:$S$6253),""),ROW(S1204))),"")</f>
        <v>Hlavatce</v>
      </c>
      <c r="U1206" t="s">
        <v>4524</v>
      </c>
      <c r="V1206">
        <v>538825.0</v>
      </c>
    </row>
    <row r="1207" spans="13:22" ht="12.75" customHeight="1">
      <c r="M1207" s="336">
        <f>IF(ISNUMBER(SEARCH(ZAKL_DATA!$B$29,N1207)),MAX($M$2:M1206)+1,0)</f>
        <v>0.0</v>
      </c>
      <c r="N1207" s="318"/>
      <c r="O1207" s="316"/>
      <c r="Q1207" s="320" t="str">
        <f>IFERROR(VLOOKUP(ROWS($Q$3:Q1207),$M$3:$N$1699,2,0),"")</f>
        <v/>
      </c>
      <c r="S1207" t="str">
        <f>IF(ISNUMBER(SEARCH(ZAKL_DATA!$B$18,FU!$U1207)),U1207,"")</f>
        <v>Hlavečník</v>
      </c>
      <c r="T1207" t="str">
        <f t="array" ref="T1207">IFERROR(INDEX($S$3:$S$6255,SMALL(IF(ISNUMBER(SEARCH("",$S$3:$S$6255)),ROW($S$1:$S$6253),""),ROW(S1205))),"")</f>
        <v>Hlavečník</v>
      </c>
      <c r="U1207" t="s">
        <v>7360</v>
      </c>
      <c r="V1207">
        <v>538833.0</v>
      </c>
    </row>
    <row r="1208" spans="13:22" ht="12.75" customHeight="1">
      <c r="M1208" s="336">
        <f>IF(ISNUMBER(SEARCH(ZAKL_DATA!$B$29,N1208)),MAX($M$2:M1207)+1,0)</f>
        <v>0.0</v>
      </c>
      <c r="N1208" s="318"/>
      <c r="O1208" s="316"/>
      <c r="Q1208" s="320" t="str">
        <f>IFERROR(VLOOKUP(ROWS($Q$3:Q1208),$M$3:$N$1699,2,0),"")</f>
        <v/>
      </c>
      <c r="S1208" t="str">
        <f>IF(ISNUMBER(SEARCH(ZAKL_DATA!$B$18,FU!$U1208)),U1208,"")</f>
        <v>Hlavenec</v>
      </c>
      <c r="T1208" t="str">
        <f t="array" ref="T1208">IFERROR(INDEX($S$3:$S$6255,SMALL(IF(ISNUMBER(SEARCH("",$S$3:$S$6255)),ROW($S$1:$S$6253),""),ROW(S1206))),"")</f>
        <v>Hlavenec</v>
      </c>
      <c r="U1208" t="s">
        <v>6677</v>
      </c>
      <c r="V1208">
        <v>538841.0</v>
      </c>
    </row>
    <row r="1209" spans="13:22" ht="12.75" customHeight="1">
      <c r="M1209" s="336">
        <f>IF(ISNUMBER(SEARCH(ZAKL_DATA!$B$29,N1209)),MAX($M$2:M1208)+1,0)</f>
        <v>0.0</v>
      </c>
      <c r="N1209" s="318"/>
      <c r="O1209" s="316"/>
      <c r="Q1209" s="320" t="str">
        <f>IFERROR(VLOOKUP(ROWS($Q$3:Q1209),$M$3:$N$1699,2,0),"")</f>
        <v/>
      </c>
      <c r="S1209" t="str">
        <f>IF(ISNUMBER(SEARCH(ZAKL_DATA!$B$18,FU!$U1209)),U1209,"")</f>
        <v>Hlavice</v>
      </c>
      <c r="T1209" t="str">
        <f t="array" ref="T1209">IFERROR(INDEX($S$3:$S$6255,SMALL(IF(ISNUMBER(SEARCH("",$S$3:$S$6255)),ROW($S$1:$S$6253),""),ROW(S1207))),"")</f>
        <v>Hlavice</v>
      </c>
      <c r="U1209" t="s">
        <v>6513</v>
      </c>
      <c r="V1209">
        <v>538850.0</v>
      </c>
    </row>
    <row r="1210" spans="13:22" ht="12.75" customHeight="1">
      <c r="M1210" s="336">
        <f>IF(ISNUMBER(SEARCH(ZAKL_DATA!$B$29,N1210)),MAX($M$2:M1209)+1,0)</f>
        <v>0.0</v>
      </c>
      <c r="N1210" s="318"/>
      <c r="O1210" s="316"/>
      <c r="Q1210" s="320" t="str">
        <f>IFERROR(VLOOKUP(ROWS($Q$3:Q1210),$M$3:$N$1699,2,0),"")</f>
        <v/>
      </c>
      <c r="S1210" t="str">
        <f>IF(ISNUMBER(SEARCH(ZAKL_DATA!$B$18,FU!$U1210)),U1210,"")</f>
        <v>Hlavnice</v>
      </c>
      <c r="T1210" t="str">
        <f t="array" ref="T1210">IFERROR(INDEX($S$3:$S$6255,SMALL(IF(ISNUMBER(SEARCH("",$S$3:$S$6255)),ROW($S$1:$S$6253),""),ROW(S1208))),"")</f>
        <v>Hlavnice</v>
      </c>
      <c r="U1210" t="s">
        <v>5806</v>
      </c>
      <c r="V1210">
        <v>538868.0</v>
      </c>
    </row>
    <row r="1211" spans="13:22" ht="12.75" customHeight="1">
      <c r="M1211" s="336">
        <f>IF(ISNUMBER(SEARCH(ZAKL_DATA!$B$29,N1211)),MAX($M$2:M1210)+1,0)</f>
        <v>0.0</v>
      </c>
      <c r="N1211" s="318"/>
      <c r="O1211" s="316"/>
      <c r="Q1211" s="320" t="str">
        <f>IFERROR(VLOOKUP(ROWS($Q$3:Q1211),$M$3:$N$1699,2,0),"")</f>
        <v/>
      </c>
      <c r="S1211" t="str">
        <f>IF(ISNUMBER(SEARCH(ZAKL_DATA!$B$18,FU!$U1211)),U1211,"")</f>
        <v>Hlavňovice</v>
      </c>
      <c r="T1211" t="str">
        <f t="array" ref="T1211">IFERROR(INDEX($S$3:$S$6255,SMALL(IF(ISNUMBER(SEARCH("",$S$3:$S$6255)),ROW($S$1:$S$6253),""),ROW(S1209))),"")</f>
        <v>Hlavňovice</v>
      </c>
      <c r="U1211" t="s">
        <v>6006</v>
      </c>
      <c r="V1211">
        <v>538876.0</v>
      </c>
    </row>
    <row r="1212" spans="13:22" ht="12.75" customHeight="1">
      <c r="M1212" s="336">
        <f>IF(ISNUMBER(SEARCH(ZAKL_DATA!$B$29,N1212)),MAX($M$2:M1211)+1,0)</f>
        <v>0.0</v>
      </c>
      <c r="N1212" s="318"/>
      <c r="O1212" s="316"/>
      <c r="Q1212" s="320" t="str">
        <f>IFERROR(VLOOKUP(ROWS($Q$3:Q1212),$M$3:$N$1699,2,0),"")</f>
        <v/>
      </c>
      <c r="S1212" t="str">
        <f>IF(ISNUMBER(SEARCH(ZAKL_DATA!$B$18,FU!$U1212)),U1212,"")</f>
        <v>Hlína</v>
      </c>
      <c r="T1212" t="str">
        <f t="array" ref="T1212">IFERROR(INDEX($S$3:$S$6255,SMALL(IF(ISNUMBER(SEARCH("",$S$3:$S$6255)),ROW($S$1:$S$6253),""),ROW(S1210))),"")</f>
        <v>Hlína</v>
      </c>
      <c r="U1212" t="s">
        <v>7864</v>
      </c>
      <c r="V1212">
        <v>538884.0</v>
      </c>
    </row>
    <row r="1213" spans="13:22" ht="12.75" customHeight="1">
      <c r="M1213" s="336">
        <f>IF(ISNUMBER(SEARCH(ZAKL_DATA!$B$29,N1213)),MAX($M$2:M1212)+1,0)</f>
        <v>0.0</v>
      </c>
      <c r="N1213" s="318"/>
      <c r="O1213" s="316"/>
      <c r="Q1213" s="320" t="str">
        <f>IFERROR(VLOOKUP(ROWS($Q$3:Q1213),$M$3:$N$1699,2,0),"")</f>
        <v/>
      </c>
      <c r="S1213" t="str">
        <f>IF(ISNUMBER(SEARCH(ZAKL_DATA!$B$18,FU!$U1213)),U1213,"")</f>
        <v>Hlince</v>
      </c>
      <c r="T1213" t="str">
        <f t="array" ref="T1213">IFERROR(INDEX($S$3:$S$6255,SMALL(IF(ISNUMBER(SEARCH("",$S$3:$S$6255)),ROW($S$1:$S$6253),""),ROW(S1211))),"")</f>
        <v>Hlince</v>
      </c>
      <c r="U1213" t="s">
        <v>6708</v>
      </c>
      <c r="V1213">
        <v>538892.0</v>
      </c>
    </row>
    <row r="1214" spans="13:22" ht="12.75" customHeight="1">
      <c r="M1214" s="336">
        <f>IF(ISNUMBER(SEARCH(ZAKL_DATA!$B$29,N1214)),MAX($M$2:M1213)+1,0)</f>
        <v>0.0</v>
      </c>
      <c r="N1214" s="318"/>
      <c r="O1214" s="316"/>
      <c r="Q1214" s="320" t="str">
        <f>IFERROR(VLOOKUP(ROWS($Q$3:Q1214),$M$3:$N$1699,2,0),"")</f>
        <v/>
      </c>
      <c r="S1214" t="str">
        <f>IF(ISNUMBER(SEARCH(ZAKL_DATA!$B$18,FU!$U1214)),U1214,"")</f>
        <v>Hlincová Hora</v>
      </c>
      <c r="T1214" t="str">
        <f t="array" ref="T1214">IFERROR(INDEX($S$3:$S$6255,SMALL(IF(ISNUMBER(SEARCH("",$S$3:$S$6255)),ROW($S$1:$S$6253),""),ROW(S1212))),"")</f>
        <v>Hlincová Hora</v>
      </c>
      <c r="U1214" t="s">
        <v>8887</v>
      </c>
      <c r="V1214">
        <v>538906.0</v>
      </c>
    </row>
    <row r="1215" spans="13:22" ht="12.75" customHeight="1">
      <c r="M1215" s="336">
        <f>IF(ISNUMBER(SEARCH(ZAKL_DATA!$B$29,N1215)),MAX($M$2:M1214)+1,0)</f>
        <v>0.0</v>
      </c>
      <c r="N1215" s="318"/>
      <c r="O1215" s="316"/>
      <c r="Q1215" s="320" t="str">
        <f>IFERROR(VLOOKUP(ROWS($Q$3:Q1215),$M$3:$N$1699,2,0),"")</f>
        <v/>
      </c>
      <c r="S1215" t="str">
        <f>IF(ISNUMBER(SEARCH(ZAKL_DATA!$B$18,FU!$U1215)),U1215,"")</f>
        <v>Hlinka</v>
      </c>
      <c r="T1215" t="str">
        <f t="array" ref="T1215">IFERROR(INDEX($S$3:$S$6255,SMALL(IF(ISNUMBER(SEARCH("",$S$3:$S$6255)),ROW($S$1:$S$6253),""),ROW(S1213))),"")</f>
        <v>Hlinka</v>
      </c>
      <c r="U1215" t="s">
        <v>5703</v>
      </c>
      <c r="V1215">
        <v>538914.0</v>
      </c>
    </row>
    <row r="1216" spans="13:22" ht="12.75" customHeight="1">
      <c r="M1216" s="336">
        <f>IF(ISNUMBER(SEARCH(ZAKL_DATA!$B$29,N1216)),MAX($M$2:M1215)+1,0)</f>
        <v>0.0</v>
      </c>
      <c r="N1216" s="318"/>
      <c r="O1216" s="316"/>
      <c r="Q1216" s="320" t="str">
        <f>IFERROR(VLOOKUP(ROWS($Q$3:Q1216),$M$3:$N$1699,2,0),"")</f>
        <v/>
      </c>
      <c r="S1216" t="str">
        <f>IF(ISNUMBER(SEARCH(ZAKL_DATA!$B$18,FU!$U1216)),U1216,"")</f>
        <v>Hlinná</v>
      </c>
      <c r="T1216" t="str">
        <f t="array" ref="T1216">IFERROR(INDEX($S$3:$S$6255,SMALL(IF(ISNUMBER(SEARCH("",$S$3:$S$6255)),ROW($S$1:$S$6253),""),ROW(S1214))),"")</f>
        <v>Hlinná</v>
      </c>
      <c r="U1216" t="s">
        <v>6582</v>
      </c>
      <c r="V1216">
        <v>538922.0</v>
      </c>
    </row>
    <row r="1217" spans="13:22" ht="12.75" customHeight="1">
      <c r="M1217" s="336">
        <f>IF(ISNUMBER(SEARCH(ZAKL_DATA!$B$29,N1217)),MAX($M$2:M1216)+1,0)</f>
        <v>0.0</v>
      </c>
      <c r="N1217" s="318"/>
      <c r="O1217" s="316"/>
      <c r="Q1217" s="320" t="str">
        <f>IFERROR(VLOOKUP(ROWS($Q$3:Q1217),$M$3:$N$1699,2,0),"")</f>
        <v/>
      </c>
      <c r="S1217" t="str">
        <f>IF(ISNUMBER(SEARCH(ZAKL_DATA!$B$18,FU!$U1217)),U1217,"")</f>
        <v>Hlinsko</v>
      </c>
      <c r="T1217" t="str">
        <f t="array" ref="T1217">IFERROR(INDEX($S$3:$S$6255,SMALL(IF(ISNUMBER(SEARCH("",$S$3:$S$6255)),ROW($S$1:$S$6253),""),ROW(S1215))),"")</f>
        <v>Hlinsko</v>
      </c>
      <c r="U1217" t="s">
        <v>6908</v>
      </c>
      <c r="V1217">
        <v>538957.0</v>
      </c>
    </row>
    <row r="1218" spans="13:22" ht="12.75" customHeight="1">
      <c r="M1218" s="336">
        <f>IF(ISNUMBER(SEARCH(ZAKL_DATA!$B$29,N1218)),MAX($M$2:M1217)+1,0)</f>
        <v>0.0</v>
      </c>
      <c r="N1218" s="318"/>
      <c r="O1218" s="316"/>
      <c r="Q1218" s="320" t="str">
        <f>IFERROR(VLOOKUP(ROWS($Q$3:Q1218),$M$3:$N$1699,2,0),"")</f>
        <v/>
      </c>
      <c r="S1218" t="str">
        <f>IF(ISNUMBER(SEARCH(ZAKL_DATA!$B$18,FU!$U1218)),U1218,"")</f>
        <v>Hlinsko</v>
      </c>
      <c r="T1218" t="str">
        <f t="array" ref="T1218">IFERROR(INDEX($S$3:$S$6255,SMALL(IF(ISNUMBER(SEARCH("",$S$3:$S$6255)),ROW($S$1:$S$6253),""),ROW(S1216))),"")</f>
        <v>Hlinsko</v>
      </c>
      <c r="U1218" t="s">
        <v>6908</v>
      </c>
      <c r="V1218">
        <v>538965.0</v>
      </c>
    </row>
    <row r="1219" spans="13:22" ht="12.75" customHeight="1">
      <c r="M1219" s="336">
        <f>IF(ISNUMBER(SEARCH(ZAKL_DATA!$B$29,N1219)),MAX($M$2:M1218)+1,0)</f>
        <v>0.0</v>
      </c>
      <c r="N1219" s="318"/>
      <c r="O1219" s="316"/>
      <c r="Q1219" s="320" t="str">
        <f>IFERROR(VLOOKUP(ROWS($Q$3:Q1219),$M$3:$N$1699,2,0),"")</f>
        <v/>
      </c>
      <c r="S1219" t="str">
        <f>IF(ISNUMBER(SEARCH(ZAKL_DATA!$B$18,FU!$U1219)),U1219,"")</f>
        <v>Hlízov</v>
      </c>
      <c r="T1219" t="str">
        <f t="array" ref="T1219">IFERROR(INDEX($S$3:$S$6255,SMALL(IF(ISNUMBER(SEARCH("",$S$3:$S$6255)),ROW($S$1:$S$6253),""),ROW(S1217))),"")</f>
        <v>Hlízov</v>
      </c>
      <c r="U1219" t="s">
        <v>4085</v>
      </c>
      <c r="V1219">
        <v>538973.0</v>
      </c>
    </row>
    <row r="1220" spans="13:22" ht="12.75" customHeight="1">
      <c r="M1220" s="336">
        <f>IF(ISNUMBER(SEARCH(ZAKL_DATA!$B$29,N1220)),MAX($M$2:M1219)+1,0)</f>
        <v>0.0</v>
      </c>
      <c r="N1220" s="318"/>
      <c r="O1220" s="316"/>
      <c r="Q1220" s="320" t="str">
        <f>IFERROR(VLOOKUP(ROWS($Q$3:Q1220),$M$3:$N$1699,2,0),"")</f>
        <v/>
      </c>
      <c r="S1220" t="str">
        <f>IF(ISNUMBER(SEARCH(ZAKL_DATA!$B$18,FU!$U1220)),U1220,"")</f>
        <v>Hlohová</v>
      </c>
      <c r="T1220" t="str">
        <f t="array" ref="T1220">IFERROR(INDEX($S$3:$S$6255,SMALL(IF(ISNUMBER(SEARCH("",$S$3:$S$6255)),ROW($S$1:$S$6253),""),ROW(S1218))),"")</f>
        <v>Hlohová</v>
      </c>
      <c r="U1220" t="s">
        <v>5856</v>
      </c>
      <c r="V1220">
        <v>538981.0</v>
      </c>
    </row>
    <row r="1221" spans="13:22" ht="12.75" customHeight="1">
      <c r="M1221" s="336">
        <f>IF(ISNUMBER(SEARCH(ZAKL_DATA!$B$29,N1221)),MAX($M$2:M1220)+1,0)</f>
        <v>0.0</v>
      </c>
      <c r="N1221" s="318"/>
      <c r="O1221" s="316"/>
      <c r="Q1221" s="320" t="str">
        <f>IFERROR(VLOOKUP(ROWS($Q$3:Q1221),$M$3:$N$1699,2,0),"")</f>
        <v/>
      </c>
      <c r="S1221" t="str">
        <f>IF(ISNUMBER(SEARCH(ZAKL_DATA!$B$18,FU!$U1221)),U1221,"")</f>
        <v>Hlohovčice</v>
      </c>
      <c r="T1221" t="str">
        <f t="array" ref="T1221">IFERROR(INDEX($S$3:$S$6255,SMALL(IF(ISNUMBER(SEARCH("",$S$3:$S$6255)),ROW($S$1:$S$6253),""),ROW(S1219))),"")</f>
        <v>Hlohovčice</v>
      </c>
      <c r="U1221" t="s">
        <v>6729</v>
      </c>
      <c r="V1221">
        <v>538990.0</v>
      </c>
    </row>
    <row r="1222" spans="13:22" ht="12.75" customHeight="1">
      <c r="M1222" s="336">
        <f>IF(ISNUMBER(SEARCH(ZAKL_DATA!$B$29,N1222)),MAX($M$2:M1221)+1,0)</f>
        <v>0.0</v>
      </c>
      <c r="N1222" s="318"/>
      <c r="O1222" s="316"/>
      <c r="Q1222" s="320" t="str">
        <f>IFERROR(VLOOKUP(ROWS($Q$3:Q1222),$M$3:$N$1699,2,0),"")</f>
        <v/>
      </c>
      <c r="S1222" t="str">
        <f>IF(ISNUMBER(SEARCH(ZAKL_DATA!$B$18,FU!$U1222)),U1222,"")</f>
        <v>Hlohovec</v>
      </c>
      <c r="T1222" t="str">
        <f t="array" ref="T1222">IFERROR(INDEX($S$3:$S$6255,SMALL(IF(ISNUMBER(SEARCH("",$S$3:$S$6255)),ROW($S$1:$S$6253),""),ROW(S1220))),"")</f>
        <v>Hlohovec</v>
      </c>
      <c r="U1222" t="s">
        <v>7966</v>
      </c>
      <c r="V1222">
        <v>539015.0</v>
      </c>
    </row>
    <row r="1223" spans="13:22" ht="12.75" customHeight="1">
      <c r="M1223" s="336">
        <f>IF(ISNUMBER(SEARCH(ZAKL_DATA!$B$29,N1223)),MAX($M$2:M1222)+1,0)</f>
        <v>0.0</v>
      </c>
      <c r="N1223" s="318"/>
      <c r="O1223" s="316"/>
      <c r="Q1223" s="320" t="str">
        <f>IFERROR(VLOOKUP(ROWS($Q$3:Q1223),$M$3:$N$1699,2,0),"")</f>
        <v/>
      </c>
      <c r="S1223" t="str">
        <f>IF(ISNUMBER(SEARCH(ZAKL_DATA!$B$18,FU!$U1223)),U1223,"")</f>
        <v>Hlohovice</v>
      </c>
      <c r="T1223" t="str">
        <f t="array" ref="T1223">IFERROR(INDEX($S$3:$S$6255,SMALL(IF(ISNUMBER(SEARCH("",$S$3:$S$6255)),ROW($S$1:$S$6253),""),ROW(S1221))),"")</f>
        <v>Hlohovice</v>
      </c>
      <c r="U1223" t="s">
        <v>6178</v>
      </c>
      <c r="V1223">
        <v>539023.0</v>
      </c>
    </row>
    <row r="1224" spans="13:22" ht="12.75" customHeight="1">
      <c r="M1224" s="336">
        <f>IF(ISNUMBER(SEARCH(ZAKL_DATA!$B$29,N1224)),MAX($M$2:M1223)+1,0)</f>
        <v>0.0</v>
      </c>
      <c r="N1224" s="318"/>
      <c r="O1224" s="316"/>
      <c r="Q1224" s="320" t="str">
        <f>IFERROR(VLOOKUP(ROWS($Q$3:Q1224),$M$3:$N$1699,2,0),"")</f>
        <v/>
      </c>
      <c r="S1224" t="str">
        <f>IF(ISNUMBER(SEARCH(ZAKL_DATA!$B$18,FU!$U1224)),U1224,"")</f>
        <v>Hlubočany</v>
      </c>
      <c r="T1224" t="str">
        <f t="array" ref="T1224">IFERROR(INDEX($S$3:$S$6255,SMALL(IF(ISNUMBER(SEARCH("",$S$3:$S$6255)),ROW($S$1:$S$6253),""),ROW(S1222))),"")</f>
        <v>Hlubočany</v>
      </c>
      <c r="U1224" t="s">
        <v>8528</v>
      </c>
      <c r="V1224">
        <v>539031.0</v>
      </c>
    </row>
    <row r="1225" spans="13:22" ht="12.75" customHeight="1">
      <c r="M1225" s="336">
        <f>IF(ISNUMBER(SEARCH(ZAKL_DATA!$B$29,N1225)),MAX($M$2:M1224)+1,0)</f>
        <v>0.0</v>
      </c>
      <c r="N1225" s="318"/>
      <c r="O1225" s="316"/>
      <c r="Q1225" s="320" t="str">
        <f>IFERROR(VLOOKUP(ROWS($Q$3:Q1225),$M$3:$N$1699,2,0),"")</f>
        <v/>
      </c>
      <c r="S1225" t="str">
        <f>IF(ISNUMBER(SEARCH(ZAKL_DATA!$B$18,FU!$U1225)),U1225,"")</f>
        <v>Hlubočec</v>
      </c>
      <c r="T1225" t="str">
        <f t="array" ref="T1225">IFERROR(INDEX($S$3:$S$6255,SMALL(IF(ISNUMBER(SEARCH("",$S$3:$S$6255)),ROW($S$1:$S$6253),""),ROW(S1223))),"")</f>
        <v>Hlubočec</v>
      </c>
      <c r="U1225" t="s">
        <v>6833</v>
      </c>
      <c r="V1225">
        <v>539040.0</v>
      </c>
    </row>
    <row r="1226" spans="13:22" ht="12.75" customHeight="1">
      <c r="M1226" s="336">
        <f>IF(ISNUMBER(SEARCH(ZAKL_DATA!$B$29,N1226)),MAX($M$2:M1225)+1,0)</f>
        <v>0.0</v>
      </c>
      <c r="N1226" s="318"/>
      <c r="O1226" s="316"/>
      <c r="Q1226" s="320" t="str">
        <f>IFERROR(VLOOKUP(ROWS($Q$3:Q1226),$M$3:$N$1699,2,0),"")</f>
        <v/>
      </c>
      <c r="S1226" t="str">
        <f>IF(ISNUMBER(SEARCH(ZAKL_DATA!$B$18,FU!$U1226)),U1226,"")</f>
        <v>Hlubočky</v>
      </c>
      <c r="T1226" t="str">
        <f t="array" ref="T1226">IFERROR(INDEX($S$3:$S$6255,SMALL(IF(ISNUMBER(SEARCH("",$S$3:$S$6255)),ROW($S$1:$S$6253),""),ROW(S1224))),"")</f>
        <v>Hlubočky</v>
      </c>
      <c r="U1226" t="s">
        <v>3655</v>
      </c>
      <c r="V1226">
        <v>539058.0</v>
      </c>
    </row>
    <row r="1227" spans="13:22" ht="12.75" customHeight="1">
      <c r="M1227" s="336">
        <f>IF(ISNUMBER(SEARCH(ZAKL_DATA!$B$29,N1227)),MAX($M$2:M1226)+1,0)</f>
        <v>0.0</v>
      </c>
      <c r="N1227" s="318"/>
      <c r="O1227" s="316"/>
      <c r="Q1227" s="320" t="str">
        <f>IFERROR(VLOOKUP(ROWS($Q$3:Q1227),$M$3:$N$1699,2,0),"")</f>
        <v/>
      </c>
      <c r="S1227" t="str">
        <f>IF(ISNUMBER(SEARCH(ZAKL_DATA!$B$18,FU!$U1227)),U1227,"")</f>
        <v>Hluboká</v>
      </c>
      <c r="T1227" t="str">
        <f t="array" ref="T1227">IFERROR(INDEX($S$3:$S$6255,SMALL(IF(ISNUMBER(SEARCH("",$S$3:$S$6255)),ROW($S$1:$S$6253),""),ROW(S1225))),"")</f>
        <v>Hluboká</v>
      </c>
      <c r="U1227" t="s">
        <v>7079</v>
      </c>
      <c r="V1227">
        <v>539066.0</v>
      </c>
    </row>
    <row r="1228" spans="13:22" ht="12.75" customHeight="1">
      <c r="M1228" s="336">
        <f>IF(ISNUMBER(SEARCH(ZAKL_DATA!$B$29,N1228)),MAX($M$2:M1227)+1,0)</f>
        <v>0.0</v>
      </c>
      <c r="N1228" s="318"/>
      <c r="O1228" s="316"/>
      <c r="Q1228" s="320" t="str">
        <f>IFERROR(VLOOKUP(ROWS($Q$3:Q1228),$M$3:$N$1699,2,0),"")</f>
        <v/>
      </c>
      <c r="S1228" t="str">
        <f>IF(ISNUMBER(SEARCH(ZAKL_DATA!$B$18,FU!$U1228)),U1228,"")</f>
        <v>Hluboká nad Vltavou</v>
      </c>
      <c r="T1228" t="str">
        <f t="array" ref="T1228">IFERROR(INDEX($S$3:$S$6255,SMALL(IF(ISNUMBER(SEARCH("",$S$3:$S$6255)),ROW($S$1:$S$6253),""),ROW(S1226))),"")</f>
        <v>Hluboká nad Vltavou</v>
      </c>
      <c r="U1228" t="s">
        <v>5141</v>
      </c>
      <c r="V1228">
        <v>539074.0</v>
      </c>
    </row>
    <row r="1229" spans="13:22" ht="12.75" customHeight="1">
      <c r="M1229" s="336">
        <f>IF(ISNUMBER(SEARCH(ZAKL_DATA!$B$29,N1229)),MAX($M$2:M1228)+1,0)</f>
        <v>0.0</v>
      </c>
      <c r="N1229" s="318"/>
      <c r="O1229" s="316"/>
      <c r="Q1229" s="320" t="str">
        <f>IFERROR(VLOOKUP(ROWS($Q$3:Q1229),$M$3:$N$1699,2,0),"")</f>
        <v/>
      </c>
      <c r="S1229" t="str">
        <f>IF(ISNUMBER(SEARCH(ZAKL_DATA!$B$18,FU!$U1229)),U1229,"")</f>
        <v>Hluboké</v>
      </c>
      <c r="T1229" t="str">
        <f t="array" ref="T1229">IFERROR(INDEX($S$3:$S$6255,SMALL(IF(ISNUMBER(SEARCH("",$S$3:$S$6255)),ROW($S$1:$S$6253),""),ROW(S1227))),"")</f>
        <v>Hluboké</v>
      </c>
      <c r="U1229" t="s">
        <v>8390</v>
      </c>
      <c r="V1229">
        <v>539082.0</v>
      </c>
    </row>
    <row r="1230" spans="13:22" ht="12.75" customHeight="1">
      <c r="M1230" s="336">
        <f>IF(ISNUMBER(SEARCH(ZAKL_DATA!$B$29,N1230)),MAX($M$2:M1229)+1,0)</f>
        <v>0.0</v>
      </c>
      <c r="N1230" s="318"/>
      <c r="O1230" s="316"/>
      <c r="Q1230" s="320" t="str">
        <f>IFERROR(VLOOKUP(ROWS($Q$3:Q1230),$M$3:$N$1699,2,0),"")</f>
        <v/>
      </c>
      <c r="S1230" t="str">
        <f>IF(ISNUMBER(SEARCH(ZAKL_DATA!$B$18,FU!$U1230)),U1230,"")</f>
        <v>Hluboké Dvory</v>
      </c>
      <c r="T1230" t="str">
        <f t="array" ref="T1230">IFERROR(INDEX($S$3:$S$6255,SMALL(IF(ISNUMBER(SEARCH("",$S$3:$S$6255)),ROW($S$1:$S$6253),""),ROW(S1228))),"")</f>
        <v>Hluboké Dvory</v>
      </c>
      <c r="U1230" t="s">
        <v>7777</v>
      </c>
      <c r="V1230">
        <v>539091.0</v>
      </c>
    </row>
    <row r="1231" spans="13:22" ht="12.75" customHeight="1">
      <c r="M1231" s="336">
        <f>IF(ISNUMBER(SEARCH(ZAKL_DATA!$B$29,N1231)),MAX($M$2:M1230)+1,0)</f>
        <v>0.0</v>
      </c>
      <c r="N1231" s="318"/>
      <c r="O1231" s="316"/>
      <c r="Q1231" s="320" t="str">
        <f>IFERROR(VLOOKUP(ROWS($Q$3:Q1231),$M$3:$N$1699,2,0),"")</f>
        <v/>
      </c>
      <c r="S1231" t="str">
        <f>IF(ISNUMBER(SEARCH(ZAKL_DATA!$B$18,FU!$U1231)),U1231,"")</f>
        <v>Hluboké Mašůvky</v>
      </c>
      <c r="T1231" t="str">
        <f t="array" ref="T1231">IFERROR(INDEX($S$3:$S$6255,SMALL(IF(ISNUMBER(SEARCH("",$S$3:$S$6255)),ROW($S$1:$S$6253),""),ROW(S1229))),"")</f>
        <v>Hluboké Mašůvky</v>
      </c>
      <c r="U1231" t="s">
        <v>8600</v>
      </c>
      <c r="V1231">
        <v>539104.0</v>
      </c>
    </row>
    <row r="1232" spans="13:22" ht="12.75" customHeight="1">
      <c r="M1232" s="336">
        <f>IF(ISNUMBER(SEARCH(ZAKL_DATA!$B$29,N1232)),MAX($M$2:M1231)+1,0)</f>
        <v>0.0</v>
      </c>
      <c r="N1232" s="318"/>
      <c r="O1232" s="316"/>
      <c r="Q1232" s="320" t="str">
        <f>IFERROR(VLOOKUP(ROWS($Q$3:Q1232),$M$3:$N$1699,2,0),"")</f>
        <v/>
      </c>
      <c r="S1232" t="str">
        <f>IF(ISNUMBER(SEARCH(ZAKL_DATA!$B$18,FU!$U1232)),U1232,"")</f>
        <v>Hluboš</v>
      </c>
      <c r="T1232" t="str">
        <f t="array" ref="T1232">IFERROR(INDEX($S$3:$S$6255,SMALL(IF(ISNUMBER(SEARCH("",$S$3:$S$6255)),ROW($S$1:$S$6253),""),ROW(S1230))),"")</f>
        <v>Hluboš</v>
      </c>
      <c r="U1232" t="s">
        <v>4895</v>
      </c>
      <c r="V1232">
        <v>539112.0</v>
      </c>
    </row>
    <row r="1233" spans="13:22" ht="12.75" customHeight="1">
      <c r="M1233" s="336">
        <f>IF(ISNUMBER(SEARCH(ZAKL_DATA!$B$29,N1233)),MAX($M$2:M1232)+1,0)</f>
        <v>0.0</v>
      </c>
      <c r="N1233" s="318"/>
      <c r="O1233" s="316"/>
      <c r="Q1233" s="320" t="str">
        <f>IFERROR(VLOOKUP(ROWS($Q$3:Q1233),$M$3:$N$1699,2,0),"")</f>
        <v/>
      </c>
      <c r="S1233" t="str">
        <f>IF(ISNUMBER(SEARCH(ZAKL_DATA!$B$18,FU!$U1233)),U1233,"")</f>
        <v>Hlubyně</v>
      </c>
      <c r="T1233" t="str">
        <f t="array" ref="T1233">IFERROR(INDEX($S$3:$S$6255,SMALL(IF(ISNUMBER(SEARCH("",$S$3:$S$6255)),ROW($S$1:$S$6253),""),ROW(S1231))),"")</f>
        <v>Hlubyně</v>
      </c>
      <c r="U1233" t="s">
        <v>6560</v>
      </c>
      <c r="V1233">
        <v>539121.0</v>
      </c>
    </row>
    <row r="1234" spans="13:22" ht="12.75" customHeight="1">
      <c r="M1234" s="336">
        <f>IF(ISNUMBER(SEARCH(ZAKL_DATA!$B$29,N1234)),MAX($M$2:M1233)+1,0)</f>
        <v>0.0</v>
      </c>
      <c r="N1234" s="318"/>
      <c r="O1234" s="316"/>
      <c r="Q1234" s="320" t="str">
        <f>IFERROR(VLOOKUP(ROWS($Q$3:Q1234),$M$3:$N$1699,2,0),"")</f>
        <v/>
      </c>
      <c r="S1234" t="str">
        <f>IF(ISNUMBER(SEARCH(ZAKL_DATA!$B$18,FU!$U1234)),U1234,"")</f>
        <v>Hlučín</v>
      </c>
      <c r="T1234" t="str">
        <f t="array" ref="T1234">IFERROR(INDEX($S$3:$S$6255,SMALL(IF(ISNUMBER(SEARCH("",$S$3:$S$6255)),ROW($S$1:$S$6253),""),ROW(S1232))),"")</f>
        <v>Hlučín</v>
      </c>
      <c r="U1234" t="s">
        <v>3717</v>
      </c>
      <c r="V1234">
        <v>539139.0</v>
      </c>
    </row>
    <row r="1235" spans="13:22" ht="12.75" customHeight="1">
      <c r="M1235" s="336">
        <f>IF(ISNUMBER(SEARCH(ZAKL_DATA!$B$29,N1235)),MAX($M$2:M1234)+1,0)</f>
        <v>0.0</v>
      </c>
      <c r="N1235" s="318"/>
      <c r="O1235" s="316"/>
      <c r="Q1235" s="320" t="str">
        <f>IFERROR(VLOOKUP(ROWS($Q$3:Q1235),$M$3:$N$1699,2,0),"")</f>
        <v/>
      </c>
      <c r="S1235" t="str">
        <f>IF(ISNUMBER(SEARCH(ZAKL_DATA!$B$18,FU!$U1235)),U1235,"")</f>
        <v>Hluchov</v>
      </c>
      <c r="T1235" t="str">
        <f t="array" ref="T1235">IFERROR(INDEX($S$3:$S$6255,SMALL(IF(ISNUMBER(SEARCH("",$S$3:$S$6255)),ROW($S$1:$S$6253),""),ROW(S1233))),"")</f>
        <v>Hluchov</v>
      </c>
      <c r="U1235" t="s">
        <v>8311</v>
      </c>
      <c r="V1235">
        <v>539147.0</v>
      </c>
    </row>
    <row r="1236" spans="13:22" ht="12.75" customHeight="1">
      <c r="M1236" s="336">
        <f>IF(ISNUMBER(SEARCH(ZAKL_DATA!$B$29,N1236)),MAX($M$2:M1235)+1,0)</f>
        <v>0.0</v>
      </c>
      <c r="N1236" s="318"/>
      <c r="O1236" s="316"/>
      <c r="Q1236" s="320" t="str">
        <f>IFERROR(VLOOKUP(ROWS($Q$3:Q1236),$M$3:$N$1699,2,0),"")</f>
        <v/>
      </c>
      <c r="S1236" t="str">
        <f>IF(ISNUMBER(SEARCH(ZAKL_DATA!$B$18,FU!$U1236)),U1236,"")</f>
        <v>Hluk</v>
      </c>
      <c r="T1236" t="str">
        <f t="array" ref="T1236">IFERROR(INDEX($S$3:$S$6255,SMALL(IF(ISNUMBER(SEARCH("",$S$3:$S$6255)),ROW($S$1:$S$6253),""),ROW(S1234))),"")</f>
        <v>Hluk</v>
      </c>
      <c r="U1236" t="s">
        <v>8471</v>
      </c>
      <c r="V1236">
        <v>539155.0</v>
      </c>
    </row>
    <row r="1237" spans="13:22" ht="12.75" customHeight="1">
      <c r="M1237" s="336">
        <f>IF(ISNUMBER(SEARCH(ZAKL_DATA!$B$29,N1237)),MAX($M$2:M1236)+1,0)</f>
        <v>0.0</v>
      </c>
      <c r="N1237" s="318"/>
      <c r="O1237" s="316"/>
      <c r="Q1237" s="320" t="str">
        <f>IFERROR(VLOOKUP(ROWS($Q$3:Q1237),$M$3:$N$1699,2,0),"")</f>
        <v/>
      </c>
      <c r="S1237" t="str">
        <f>IF(ISNUMBER(SEARCH(ZAKL_DATA!$B$18,FU!$U1237)),U1237,"")</f>
        <v>Hlupín</v>
      </c>
      <c r="T1237" t="str">
        <f t="array" ref="T1237">IFERROR(INDEX($S$3:$S$6255,SMALL(IF(ISNUMBER(SEARCH("",$S$3:$S$6255)),ROW($S$1:$S$6253),""),ROW(S1235))),"")</f>
        <v>Hlupín</v>
      </c>
      <c r="U1237" t="s">
        <v>4593</v>
      </c>
      <c r="V1237">
        <v>539163.0</v>
      </c>
    </row>
    <row r="1238" spans="13:22" ht="12.75" customHeight="1">
      <c r="M1238" s="336">
        <f>IF(ISNUMBER(SEARCH(ZAKL_DATA!$B$29,N1238)),MAX($M$2:M1237)+1,0)</f>
        <v>0.0</v>
      </c>
      <c r="N1238" s="318"/>
      <c r="O1238" s="316"/>
      <c r="Q1238" s="320" t="str">
        <f>IFERROR(VLOOKUP(ROWS($Q$3:Q1238),$M$3:$N$1699,2,0),"")</f>
        <v/>
      </c>
      <c r="S1238" t="str">
        <f>IF(ISNUMBER(SEARCH(ZAKL_DATA!$B$18,FU!$U1238)),U1238,"")</f>
        <v>Hlušice</v>
      </c>
      <c r="T1238" t="str">
        <f t="array" ref="T1238">IFERROR(INDEX($S$3:$S$6255,SMALL(IF(ISNUMBER(SEARCH("",$S$3:$S$6255)),ROW($S$1:$S$6253),""),ROW(S1236))),"")</f>
        <v>Hlušice</v>
      </c>
      <c r="U1238" t="s">
        <v>6971</v>
      </c>
      <c r="V1238">
        <v>539171.0</v>
      </c>
    </row>
    <row r="1239" spans="13:22" ht="12.75" customHeight="1">
      <c r="M1239" s="336">
        <f>IF(ISNUMBER(SEARCH(ZAKL_DATA!$B$29,N1239)),MAX($M$2:M1238)+1,0)</f>
        <v>0.0</v>
      </c>
      <c r="N1239" s="318"/>
      <c r="O1239" s="316"/>
      <c r="Q1239" s="320" t="str">
        <f>IFERROR(VLOOKUP(ROWS($Q$3:Q1239),$M$3:$N$1699,2,0),"")</f>
        <v/>
      </c>
      <c r="S1239" t="str">
        <f>IF(ISNUMBER(SEARCH(ZAKL_DATA!$B$18,FU!$U1239)),U1239,"")</f>
        <v>Hlušovice</v>
      </c>
      <c r="T1239" t="str">
        <f t="array" ref="T1239">IFERROR(INDEX($S$3:$S$6255,SMALL(IF(ISNUMBER(SEARCH("",$S$3:$S$6255)),ROW($S$1:$S$6253),""),ROW(S1237))),"")</f>
        <v>Hlušovice</v>
      </c>
      <c r="U1239" t="s">
        <v>5714</v>
      </c>
      <c r="V1239">
        <v>539180.0</v>
      </c>
    </row>
    <row r="1240" spans="13:22" ht="12.75" customHeight="1">
      <c r="M1240" s="336">
        <f>IF(ISNUMBER(SEARCH(ZAKL_DATA!$B$29,N1240)),MAX($M$2:M1239)+1,0)</f>
        <v>0.0</v>
      </c>
      <c r="N1240" s="318"/>
      <c r="O1240" s="316"/>
      <c r="Q1240" s="320" t="str">
        <f>IFERROR(VLOOKUP(ROWS($Q$3:Q1240),$M$3:$N$1699,2,0),"")</f>
        <v/>
      </c>
      <c r="S1240" t="str">
        <f>IF(ISNUMBER(SEARCH(ZAKL_DATA!$B$18,FU!$U1240)),U1240,"")</f>
        <v>Hnačov</v>
      </c>
      <c r="T1240" t="str">
        <f t="array" ref="T1240">IFERROR(INDEX($S$3:$S$6255,SMALL(IF(ISNUMBER(SEARCH("",$S$3:$S$6255)),ROW($S$1:$S$6253),""),ROW(S1238))),"")</f>
        <v>Hnačov</v>
      </c>
      <c r="U1240" t="s">
        <v>5056</v>
      </c>
      <c r="V1240">
        <v>539198.0</v>
      </c>
    </row>
    <row r="1241" spans="13:22" ht="12.75" customHeight="1">
      <c r="M1241" s="336">
        <f>IF(ISNUMBER(SEARCH(ZAKL_DATA!$B$29,N1241)),MAX($M$2:M1240)+1,0)</f>
        <v>0.0</v>
      </c>
      <c r="N1241" s="318"/>
      <c r="O1241" s="316"/>
      <c r="Q1241" s="320" t="str">
        <f>IFERROR(VLOOKUP(ROWS($Q$3:Q1241),$M$3:$N$1699,2,0),"")</f>
        <v/>
      </c>
      <c r="S1241" t="str">
        <f>IF(ISNUMBER(SEARCH(ZAKL_DATA!$B$18,FU!$U1241)),U1241,"")</f>
        <v>Hnanice</v>
      </c>
      <c r="T1241" t="str">
        <f t="array" ref="T1241">IFERROR(INDEX($S$3:$S$6255,SMALL(IF(ISNUMBER(SEARCH("",$S$3:$S$6255)),ROW($S$1:$S$6253),""),ROW(S1239))),"")</f>
        <v>Hnanice</v>
      </c>
      <c r="U1241" t="s">
        <v>8601</v>
      </c>
      <c r="V1241">
        <v>539201.0</v>
      </c>
    </row>
    <row r="1242" spans="13:22" ht="12.75" customHeight="1">
      <c r="M1242" s="336">
        <f>IF(ISNUMBER(SEARCH(ZAKL_DATA!$B$29,N1242)),MAX($M$2:M1241)+1,0)</f>
        <v>0.0</v>
      </c>
      <c r="N1242" s="318"/>
      <c r="O1242" s="316"/>
      <c r="Q1242" s="320" t="str">
        <f>IFERROR(VLOOKUP(ROWS($Q$3:Q1242),$M$3:$N$1699,2,0),"")</f>
        <v/>
      </c>
      <c r="S1242" t="str">
        <f>IF(ISNUMBER(SEARCH(ZAKL_DATA!$B$18,FU!$U1242)),U1242,"")</f>
        <v>Hnátnice</v>
      </c>
      <c r="T1242" t="str">
        <f t="array" ref="T1242">IFERROR(INDEX($S$3:$S$6255,SMALL(IF(ISNUMBER(SEARCH("",$S$3:$S$6255)),ROW($S$1:$S$6253),""),ROW(S1240))),"")</f>
        <v>Hnátnice</v>
      </c>
      <c r="U1242" t="s">
        <v>7704</v>
      </c>
      <c r="V1242">
        <v>539210.0</v>
      </c>
    </row>
    <row r="1243" spans="13:22" ht="12.75" customHeight="1">
      <c r="M1243" s="336">
        <f>IF(ISNUMBER(SEARCH(ZAKL_DATA!$B$29,N1243)),MAX($M$2:M1242)+1,0)</f>
        <v>0.0</v>
      </c>
      <c r="N1243" s="318"/>
      <c r="O1243" s="316"/>
      <c r="Q1243" s="320" t="str">
        <f>IFERROR(VLOOKUP(ROWS($Q$3:Q1243),$M$3:$N$1699,2,0),"")</f>
        <v/>
      </c>
      <c r="S1243" t="str">
        <f>IF(ISNUMBER(SEARCH(ZAKL_DATA!$B$18,FU!$U1243)),U1243,"")</f>
        <v>Hněvčeves</v>
      </c>
      <c r="T1243" t="str">
        <f t="array" ref="T1243">IFERROR(INDEX($S$3:$S$6255,SMALL(IF(ISNUMBER(SEARCH("",$S$3:$S$6255)),ROW($S$1:$S$6253),""),ROW(S1241))),"")</f>
        <v>Hněvčeves</v>
      </c>
      <c r="U1243" t="s">
        <v>6972</v>
      </c>
      <c r="V1243">
        <v>539228.0</v>
      </c>
    </row>
    <row r="1244" spans="13:22" ht="12.75" customHeight="1">
      <c r="M1244" s="336">
        <f>IF(ISNUMBER(SEARCH(ZAKL_DATA!$B$29,N1244)),MAX($M$2:M1243)+1,0)</f>
        <v>0.0</v>
      </c>
      <c r="N1244" s="318"/>
      <c r="O1244" s="316"/>
      <c r="Q1244" s="320" t="str">
        <f>IFERROR(VLOOKUP(ROWS($Q$3:Q1244),$M$3:$N$1699,2,0),"")</f>
        <v/>
      </c>
      <c r="S1244" t="str">
        <f>IF(ISNUMBER(SEARCH(ZAKL_DATA!$B$18,FU!$U1244)),U1244,"")</f>
        <v>Hněvkovice</v>
      </c>
      <c r="T1244" t="str">
        <f t="array" ref="T1244">IFERROR(INDEX($S$3:$S$6255,SMALL(IF(ISNUMBER(SEARCH("",$S$3:$S$6255)),ROW($S$1:$S$6253),""),ROW(S1242))),"")</f>
        <v>Hněvkovice</v>
      </c>
      <c r="U1244" t="s">
        <v>6860</v>
      </c>
      <c r="V1244">
        <v>539236.0</v>
      </c>
    </row>
    <row r="1245" spans="13:22" ht="12.75" customHeight="1">
      <c r="M1245" s="336">
        <f>IF(ISNUMBER(SEARCH(ZAKL_DATA!$B$29,N1245)),MAX($M$2:M1244)+1,0)</f>
        <v>0.0</v>
      </c>
      <c r="N1245" s="318"/>
      <c r="O1245" s="316"/>
      <c r="Q1245" s="320" t="str">
        <f>IFERROR(VLOOKUP(ROWS($Q$3:Q1245),$M$3:$N$1699,2,0),"")</f>
        <v/>
      </c>
      <c r="S1245" t="str">
        <f>IF(ISNUMBER(SEARCH(ZAKL_DATA!$B$18,FU!$U1245)),U1245,"")</f>
        <v>Hněvnice</v>
      </c>
      <c r="T1245" t="str">
        <f t="array" ref="T1245">IFERROR(INDEX($S$3:$S$6255,SMALL(IF(ISNUMBER(SEARCH("",$S$3:$S$6255)),ROW($S$1:$S$6253),""),ROW(S1243))),"")</f>
        <v>Hněvnice</v>
      </c>
      <c r="U1245" t="s">
        <v>3993</v>
      </c>
      <c r="V1245">
        <v>539244.0</v>
      </c>
    </row>
    <row r="1246" spans="13:22" ht="12.75" customHeight="1">
      <c r="M1246" s="336">
        <f>IF(ISNUMBER(SEARCH(ZAKL_DATA!$B$29,N1246)),MAX($M$2:M1245)+1,0)</f>
        <v>0.0</v>
      </c>
      <c r="N1246" s="318"/>
      <c r="O1246" s="316"/>
      <c r="Q1246" s="320" t="str">
        <f>IFERROR(VLOOKUP(ROWS($Q$3:Q1246),$M$3:$N$1699,2,0),"")</f>
        <v/>
      </c>
      <c r="S1246" t="str">
        <f>IF(ISNUMBER(SEARCH(ZAKL_DATA!$B$18,FU!$U1246)),U1246,"")</f>
        <v>Hněvošice</v>
      </c>
      <c r="T1246" t="str">
        <f t="array" ref="T1246">IFERROR(INDEX($S$3:$S$6255,SMALL(IF(ISNUMBER(SEARCH("",$S$3:$S$6255)),ROW($S$1:$S$6253),""),ROW(S1244))),"")</f>
        <v>Hněvošice</v>
      </c>
      <c r="U1246" t="s">
        <v>3719</v>
      </c>
      <c r="V1246">
        <v>539252.0</v>
      </c>
    </row>
    <row r="1247" spans="13:22" ht="12.75" customHeight="1">
      <c r="M1247" s="336">
        <f>IF(ISNUMBER(SEARCH(ZAKL_DATA!$B$29,N1247)),MAX($M$2:M1246)+1,0)</f>
        <v>0.0</v>
      </c>
      <c r="N1247" s="318"/>
      <c r="O1247" s="316"/>
      <c r="Q1247" s="320" t="str">
        <f>IFERROR(VLOOKUP(ROWS($Q$3:Q1247),$M$3:$N$1699,2,0),"")</f>
        <v/>
      </c>
      <c r="S1247" t="str">
        <f>IF(ISNUMBER(SEARCH(ZAKL_DATA!$B$18,FU!$U1247)),U1247,"")</f>
        <v>Hněvotín</v>
      </c>
      <c r="T1247" t="str">
        <f t="array" ref="T1247">IFERROR(INDEX($S$3:$S$6255,SMALL(IF(ISNUMBER(SEARCH("",$S$3:$S$6255)),ROW($S$1:$S$6253),""),ROW(S1245))),"")</f>
        <v>Hněvotín</v>
      </c>
      <c r="U1247" t="s">
        <v>3656</v>
      </c>
      <c r="V1247">
        <v>539261.0</v>
      </c>
    </row>
    <row r="1248" spans="13:22" ht="12.75" customHeight="1">
      <c r="M1248" s="336">
        <f>IF(ISNUMBER(SEARCH(ZAKL_DATA!$B$29,N1248)),MAX($M$2:M1247)+1,0)</f>
        <v>0.0</v>
      </c>
      <c r="N1248" s="318"/>
      <c r="O1248" s="316"/>
      <c r="Q1248" s="320" t="str">
        <f>IFERROR(VLOOKUP(ROWS($Q$3:Q1248),$M$3:$N$1699,2,0),"")</f>
        <v/>
      </c>
      <c r="S1248" t="str">
        <f>IF(ISNUMBER(SEARCH(ZAKL_DATA!$B$18,FU!$U1248)),U1248,"")</f>
        <v>Hnojice</v>
      </c>
      <c r="T1248" t="str">
        <f t="array" ref="T1248">IFERROR(INDEX($S$3:$S$6255,SMALL(IF(ISNUMBER(SEARCH("",$S$3:$S$6255)),ROW($S$1:$S$6253),""),ROW(S1246))),"")</f>
        <v>Hnojice</v>
      </c>
      <c r="U1248" t="s">
        <v>3657</v>
      </c>
      <c r="V1248">
        <v>539279.0</v>
      </c>
    </row>
    <row r="1249" spans="13:22" ht="12.75" customHeight="1">
      <c r="M1249" s="336">
        <f>IF(ISNUMBER(SEARCH(ZAKL_DATA!$B$29,N1249)),MAX($M$2:M1248)+1,0)</f>
        <v>0.0</v>
      </c>
      <c r="N1249" s="318"/>
      <c r="O1249" s="316"/>
      <c r="Q1249" s="320" t="str">
        <f>IFERROR(VLOOKUP(ROWS($Q$3:Q1249),$M$3:$N$1699,2,0),"")</f>
        <v/>
      </c>
      <c r="S1249" t="str">
        <f>IF(ISNUMBER(SEARCH(ZAKL_DATA!$B$18,FU!$U1249)),U1249,"")</f>
        <v>Hnojník</v>
      </c>
      <c r="T1249" t="str">
        <f t="array" ref="T1249">IFERROR(INDEX($S$3:$S$6255,SMALL(IF(ISNUMBER(SEARCH("",$S$3:$S$6255)),ROW($S$1:$S$6253),""),ROW(S1247))),"")</f>
        <v>Hnojník</v>
      </c>
      <c r="U1249" t="s">
        <v>8859</v>
      </c>
      <c r="V1249">
        <v>539287.0</v>
      </c>
    </row>
    <row r="1250" spans="13:22" ht="12.75" customHeight="1">
      <c r="M1250" s="336">
        <f>IF(ISNUMBER(SEARCH(ZAKL_DATA!$B$29,N1250)),MAX($M$2:M1249)+1,0)</f>
        <v>0.0</v>
      </c>
      <c r="N1250" s="318"/>
      <c r="O1250" s="316"/>
      <c r="Q1250" s="320" t="str">
        <f>IFERROR(VLOOKUP(ROWS($Q$3:Q1250),$M$3:$N$1699,2,0),"")</f>
        <v/>
      </c>
      <c r="S1250" t="str">
        <f>IF(ISNUMBER(SEARCH(ZAKL_DATA!$B$18,FU!$U1250)),U1250,"")</f>
        <v>Hobšovice</v>
      </c>
      <c r="T1250" t="str">
        <f t="array" ref="T1250">IFERROR(INDEX($S$3:$S$6255,SMALL(IF(ISNUMBER(SEARCH("",$S$3:$S$6255)),ROW($S$1:$S$6253),""),ROW(S1248))),"")</f>
        <v>Hobšovice</v>
      </c>
      <c r="U1250" t="s">
        <v>3814</v>
      </c>
      <c r="V1250">
        <v>539295.0</v>
      </c>
    </row>
    <row r="1251" spans="13:22" ht="12.75" customHeight="1">
      <c r="M1251" s="336">
        <f>IF(ISNUMBER(SEARCH(ZAKL_DATA!$B$29,N1251)),MAX($M$2:M1250)+1,0)</f>
        <v>0.0</v>
      </c>
      <c r="N1251" s="318"/>
      <c r="O1251" s="316"/>
      <c r="Q1251" s="320" t="str">
        <f>IFERROR(VLOOKUP(ROWS($Q$3:Q1251),$M$3:$N$1699,2,0),"")</f>
        <v/>
      </c>
      <c r="S1251" t="str">
        <f>IF(ISNUMBER(SEARCH(ZAKL_DATA!$B$18,FU!$U1251)),U1251,"")</f>
        <v>Hodějice</v>
      </c>
      <c r="T1251" t="str">
        <f t="array" ref="T1251">IFERROR(INDEX($S$3:$S$6255,SMALL(IF(ISNUMBER(SEARCH("",$S$3:$S$6255)),ROW($S$1:$S$6253),""),ROW(S1249))),"")</f>
        <v>Hodějice</v>
      </c>
      <c r="U1251" t="s">
        <v>8529</v>
      </c>
      <c r="V1251">
        <v>539309.0</v>
      </c>
    </row>
    <row r="1252" spans="13:22" ht="12.75" customHeight="1">
      <c r="M1252" s="336">
        <f>IF(ISNUMBER(SEARCH(ZAKL_DATA!$B$29,N1252)),MAX($M$2:M1251)+1,0)</f>
        <v>0.0</v>
      </c>
      <c r="N1252" s="318"/>
      <c r="O1252" s="316"/>
      <c r="Q1252" s="320" t="str">
        <f>IFERROR(VLOOKUP(ROWS($Q$3:Q1252),$M$3:$N$1699,2,0),"")</f>
        <v/>
      </c>
      <c r="S1252" t="str">
        <f>IF(ISNUMBER(SEARCH(ZAKL_DATA!$B$18,FU!$U1252)),U1252,"")</f>
        <v>Hodětín</v>
      </c>
      <c r="T1252" t="str">
        <f t="array" ref="T1252">IFERROR(INDEX($S$3:$S$6255,SMALL(IF(ISNUMBER(SEARCH("",$S$3:$S$6255)),ROW($S$1:$S$6253),""),ROW(S1250))),"")</f>
        <v>Hodětín</v>
      </c>
      <c r="U1252" t="s">
        <v>8916</v>
      </c>
      <c r="V1252">
        <v>539317.0</v>
      </c>
    </row>
    <row r="1253" spans="13:22" ht="12.75" customHeight="1">
      <c r="M1253" s="336">
        <f>IF(ISNUMBER(SEARCH(ZAKL_DATA!$B$29,N1253)),MAX($M$2:M1252)+1,0)</f>
        <v>0.0</v>
      </c>
      <c r="N1253" s="318"/>
      <c r="O1253" s="316"/>
      <c r="Q1253" s="320" t="str">
        <f>IFERROR(VLOOKUP(ROWS($Q$3:Q1253),$M$3:$N$1699,2,0),"")</f>
        <v/>
      </c>
      <c r="S1253" t="str">
        <f>IF(ISNUMBER(SEARCH(ZAKL_DATA!$B$18,FU!$U1253)),U1253,"")</f>
        <v>Hodice</v>
      </c>
      <c r="T1253" t="str">
        <f t="array" ref="T1253">IFERROR(INDEX($S$3:$S$6255,SMALL(IF(ISNUMBER(SEARCH("",$S$3:$S$6255)),ROW($S$1:$S$6253),""),ROW(S1251))),"")</f>
        <v>Hodice</v>
      </c>
      <c r="U1253" t="s">
        <v>8147</v>
      </c>
      <c r="V1253">
        <v>539325.0</v>
      </c>
    </row>
    <row r="1254" spans="13:22" ht="12.75" customHeight="1">
      <c r="M1254" s="336">
        <f>IF(ISNUMBER(SEARCH(ZAKL_DATA!$B$29,N1254)),MAX($M$2:M1253)+1,0)</f>
        <v>0.0</v>
      </c>
      <c r="N1254" s="318"/>
      <c r="O1254" s="316"/>
      <c r="Q1254" s="320" t="str">
        <f>IFERROR(VLOOKUP(ROWS($Q$3:Q1254),$M$3:$N$1699,2,0),"")</f>
        <v/>
      </c>
      <c r="S1254" t="str">
        <f>IF(ISNUMBER(SEARCH(ZAKL_DATA!$B$18,FU!$U1254)),U1254,"")</f>
        <v>Hodíškov</v>
      </c>
      <c r="T1254" t="str">
        <f t="array" ref="T1254">IFERROR(INDEX($S$3:$S$6255,SMALL(IF(ISNUMBER(SEARCH("",$S$3:$S$6255)),ROW($S$1:$S$6253),""),ROW(S1252))),"")</f>
        <v>Hodíškov</v>
      </c>
      <c r="U1254" t="s">
        <v>8706</v>
      </c>
      <c r="V1254">
        <v>539333.0</v>
      </c>
    </row>
    <row r="1255" spans="13:22" ht="12.75" customHeight="1">
      <c r="M1255" s="336">
        <f>IF(ISNUMBER(SEARCH(ZAKL_DATA!$B$29,N1255)),MAX($M$2:M1254)+1,0)</f>
        <v>0.0</v>
      </c>
      <c r="N1255" s="318"/>
      <c r="O1255" s="316"/>
      <c r="Q1255" s="320" t="str">
        <f>IFERROR(VLOOKUP(ROWS($Q$3:Q1255),$M$3:$N$1699,2,0),"")</f>
        <v/>
      </c>
      <c r="S1255" t="str">
        <f>IF(ISNUMBER(SEARCH(ZAKL_DATA!$B$18,FU!$U1255)),U1255,"")</f>
        <v>Hodkovice nad Mohelkou</v>
      </c>
      <c r="T1255" t="str">
        <f t="array" ref="T1255">IFERROR(INDEX($S$3:$S$6255,SMALL(IF(ISNUMBER(SEARCH("",$S$3:$S$6255)),ROW($S$1:$S$6253),""),ROW(S1253))),"")</f>
        <v>Hodkovice nad Mohelkou</v>
      </c>
      <c r="U1255" t="s">
        <v>6514</v>
      </c>
      <c r="V1255">
        <v>539341.0</v>
      </c>
    </row>
    <row r="1256" spans="13:22" ht="12.75" customHeight="1">
      <c r="M1256" s="336">
        <f>IF(ISNUMBER(SEARCH(ZAKL_DATA!$B$29,N1256)),MAX($M$2:M1255)+1,0)</f>
        <v>0.0</v>
      </c>
      <c r="N1256" s="318"/>
      <c r="O1256" s="316"/>
      <c r="Q1256" s="320" t="str">
        <f>IFERROR(VLOOKUP(ROWS($Q$3:Q1256),$M$3:$N$1699,2,0),"")</f>
        <v/>
      </c>
      <c r="S1256" t="str">
        <f>IF(ISNUMBER(SEARCH(ZAKL_DATA!$B$18,FU!$U1256)),U1256,"")</f>
        <v>Hodonice</v>
      </c>
      <c r="T1256" t="str">
        <f t="array" ref="T1256">IFERROR(INDEX($S$3:$S$6255,SMALL(IF(ISNUMBER(SEARCH("",$S$3:$S$6255)),ROW($S$1:$S$6253),""),ROW(S1254))),"")</f>
        <v>Hodonice</v>
      </c>
      <c r="U1256" t="s">
        <v>6416</v>
      </c>
      <c r="V1256">
        <v>539350.0</v>
      </c>
    </row>
    <row r="1257" spans="13:22" ht="12.75" customHeight="1">
      <c r="M1257" s="336">
        <f>IF(ISNUMBER(SEARCH(ZAKL_DATA!$B$29,N1257)),MAX($M$2:M1256)+1,0)</f>
        <v>0.0</v>
      </c>
      <c r="N1257" s="318"/>
      <c r="O1257" s="316"/>
      <c r="Q1257" s="320" t="str">
        <f>IFERROR(VLOOKUP(ROWS($Q$3:Q1257),$M$3:$N$1699,2,0),"")</f>
        <v/>
      </c>
      <c r="S1257" t="str">
        <f>IF(ISNUMBER(SEARCH(ZAKL_DATA!$B$18,FU!$U1257)),U1257,"")</f>
        <v>Hodonice</v>
      </c>
      <c r="T1257" t="str">
        <f t="array" ref="T1257">IFERROR(INDEX($S$3:$S$6255,SMALL(IF(ISNUMBER(SEARCH("",$S$3:$S$6255)),ROW($S$1:$S$6253),""),ROW(S1255))),"")</f>
        <v>Hodonice</v>
      </c>
      <c r="U1257" t="s">
        <v>6416</v>
      </c>
      <c r="V1257">
        <v>539368.0</v>
      </c>
    </row>
    <row r="1258" spans="13:22" ht="12.75" customHeight="1">
      <c r="M1258" s="336">
        <f>IF(ISNUMBER(SEARCH(ZAKL_DATA!$B$29,N1258)),MAX($M$2:M1257)+1,0)</f>
        <v>0.0</v>
      </c>
      <c r="N1258" s="318"/>
      <c r="O1258" s="316"/>
      <c r="Q1258" s="320" t="str">
        <f>IFERROR(VLOOKUP(ROWS($Q$3:Q1258),$M$3:$N$1699,2,0),"")</f>
        <v/>
      </c>
      <c r="S1258" t="str">
        <f>IF(ISNUMBER(SEARCH(ZAKL_DATA!$B$18,FU!$U1258)),U1258,"")</f>
        <v>Hodonín</v>
      </c>
      <c r="T1258" t="str">
        <f t="array" ref="T1258">IFERROR(INDEX($S$3:$S$6255,SMALL(IF(ISNUMBER(SEARCH("",$S$3:$S$6255)),ROW($S$1:$S$6253),""),ROW(S1256))),"")</f>
        <v>Hodonín</v>
      </c>
      <c r="U1258" t="s">
        <v>5386</v>
      </c>
      <c r="V1258">
        <v>539376.0</v>
      </c>
    </row>
    <row r="1259" spans="13:22" ht="12.75" customHeight="1">
      <c r="M1259" s="336">
        <f>IF(ISNUMBER(SEARCH(ZAKL_DATA!$B$29,N1259)),MAX($M$2:M1258)+1,0)</f>
        <v>0.0</v>
      </c>
      <c r="N1259" s="318"/>
      <c r="O1259" s="316"/>
      <c r="Q1259" s="320" t="str">
        <f>IFERROR(VLOOKUP(ROWS($Q$3:Q1259),$M$3:$N$1699,2,0),"")</f>
        <v/>
      </c>
      <c r="S1259" t="str">
        <f>IF(ISNUMBER(SEARCH(ZAKL_DATA!$B$18,FU!$U1259)),U1259,"")</f>
        <v>Hodonín</v>
      </c>
      <c r="T1259" t="str">
        <f t="array" ref="T1259">IFERROR(INDEX($S$3:$S$6255,SMALL(IF(ISNUMBER(SEARCH("",$S$3:$S$6255)),ROW($S$1:$S$6253),""),ROW(S1257))),"")</f>
        <v>Hodonín</v>
      </c>
      <c r="U1259" t="s">
        <v>5386</v>
      </c>
      <c r="V1259">
        <v>539384.0</v>
      </c>
    </row>
    <row r="1260" spans="13:22" ht="12.75" customHeight="1">
      <c r="M1260" s="336">
        <f>IF(ISNUMBER(SEARCH(ZAKL_DATA!$B$29,N1260)),MAX($M$2:M1259)+1,0)</f>
        <v>0.0</v>
      </c>
      <c r="N1260" s="318"/>
      <c r="O1260" s="316"/>
      <c r="Q1260" s="320" t="str">
        <f>IFERROR(VLOOKUP(ROWS($Q$3:Q1260),$M$3:$N$1699,2,0),"")</f>
        <v/>
      </c>
      <c r="S1260" t="str">
        <f>IF(ISNUMBER(SEARCH(ZAKL_DATA!$B$18,FU!$U1260)),U1260,"")</f>
        <v>Hodonín</v>
      </c>
      <c r="T1260" t="str">
        <f t="array" ref="T1260">IFERROR(INDEX($S$3:$S$6255,SMALL(IF(ISNUMBER(SEARCH("",$S$3:$S$6255)),ROW($S$1:$S$6253),""),ROW(S1258))),"")</f>
        <v>Hodonín</v>
      </c>
      <c r="U1260" t="s">
        <v>5386</v>
      </c>
      <c r="V1260">
        <v>539392.0</v>
      </c>
    </row>
    <row r="1261" spans="13:22" ht="12.75" customHeight="1">
      <c r="M1261" s="336">
        <f>IF(ISNUMBER(SEARCH(ZAKL_DATA!$B$29,N1261)),MAX($M$2:M1260)+1,0)</f>
        <v>0.0</v>
      </c>
      <c r="N1261" s="318"/>
      <c r="O1261" s="316"/>
      <c r="Q1261" s="320" t="str">
        <f>IFERROR(VLOOKUP(ROWS($Q$3:Q1261),$M$3:$N$1699,2,0),"")</f>
        <v/>
      </c>
      <c r="S1261" t="str">
        <f>IF(ISNUMBER(SEARCH(ZAKL_DATA!$B$18,FU!$U1261)),U1261,"")</f>
        <v>Hodov</v>
      </c>
      <c r="T1261" t="str">
        <f t="array" ref="T1261">IFERROR(INDEX($S$3:$S$6255,SMALL(IF(ISNUMBER(SEARCH("",$S$3:$S$6255)),ROW($S$1:$S$6253),""),ROW(S1259))),"")</f>
        <v>Hodov</v>
      </c>
      <c r="U1261" t="s">
        <v>8391</v>
      </c>
      <c r="V1261">
        <v>539406.0</v>
      </c>
    </row>
    <row r="1262" spans="13:22" ht="12.75" customHeight="1">
      <c r="M1262" s="336">
        <f>IF(ISNUMBER(SEARCH(ZAKL_DATA!$B$29,N1262)),MAX($M$2:M1261)+1,0)</f>
        <v>0.0</v>
      </c>
      <c r="N1262" s="318"/>
      <c r="O1262" s="316"/>
      <c r="Q1262" s="320" t="str">
        <f>IFERROR(VLOOKUP(ROWS($Q$3:Q1262),$M$3:$N$1699,2,0),"")</f>
        <v/>
      </c>
      <c r="S1262" t="str">
        <f>IF(ISNUMBER(SEARCH(ZAKL_DATA!$B$18,FU!$U1262)),U1262,"")</f>
        <v>Hodslavice</v>
      </c>
      <c r="T1262" t="str">
        <f t="array" ref="T1262">IFERROR(INDEX($S$3:$S$6255,SMALL(IF(ISNUMBER(SEARCH("",$S$3:$S$6255)),ROW($S$1:$S$6253),""),ROW(S1260))),"")</f>
        <v>Hodslavice</v>
      </c>
      <c r="U1262" t="s">
        <v>8945</v>
      </c>
      <c r="V1262">
        <v>539414.0</v>
      </c>
    </row>
    <row r="1263" spans="13:22" ht="12.75" customHeight="1">
      <c r="M1263" s="336">
        <f>IF(ISNUMBER(SEARCH(ZAKL_DATA!$B$29,N1263)),MAX($M$2:M1262)+1,0)</f>
        <v>0.0</v>
      </c>
      <c r="N1263" s="318"/>
      <c r="O1263" s="316"/>
      <c r="Q1263" s="320" t="str">
        <f>IFERROR(VLOOKUP(ROWS($Q$3:Q1263),$M$3:$N$1699,2,0),"")</f>
        <v/>
      </c>
      <c r="S1263" t="str">
        <f>IF(ISNUMBER(SEARCH(ZAKL_DATA!$B$18,FU!$U1263)),U1263,"")</f>
        <v>Hojanovice</v>
      </c>
      <c r="T1263" t="str">
        <f t="array" ref="T1263">IFERROR(INDEX($S$3:$S$6255,SMALL(IF(ISNUMBER(SEARCH("",$S$3:$S$6255)),ROW($S$1:$S$6253),""),ROW(S1261))),"")</f>
        <v>Hojanovice</v>
      </c>
      <c r="U1263" t="s">
        <v>5395</v>
      </c>
      <c r="V1263">
        <v>539422.0</v>
      </c>
    </row>
    <row r="1264" spans="13:22" ht="12.75" customHeight="1">
      <c r="M1264" s="336">
        <f>IF(ISNUMBER(SEARCH(ZAKL_DATA!$B$29,N1264)),MAX($M$2:M1263)+1,0)</f>
        <v>0.0</v>
      </c>
      <c r="N1264" s="318"/>
      <c r="O1264" s="316"/>
      <c r="Q1264" s="320" t="str">
        <f>IFERROR(VLOOKUP(ROWS($Q$3:Q1264),$M$3:$N$1699,2,0),"")</f>
        <v/>
      </c>
      <c r="S1264" t="str">
        <f>IF(ISNUMBER(SEARCH(ZAKL_DATA!$B$18,FU!$U1264)),U1264,"")</f>
        <v>Hojkov</v>
      </c>
      <c r="T1264" t="str">
        <f t="array" ref="T1264">IFERROR(INDEX($S$3:$S$6255,SMALL(IF(ISNUMBER(SEARCH("",$S$3:$S$6255)),ROW($S$1:$S$6253),""),ROW(S1262))),"")</f>
        <v>Hojkov</v>
      </c>
      <c r="U1264" t="s">
        <v>8148</v>
      </c>
      <c r="V1264">
        <v>539431.0</v>
      </c>
    </row>
    <row r="1265" spans="13:22" ht="12.75" customHeight="1">
      <c r="M1265" s="336">
        <f>IF(ISNUMBER(SEARCH(ZAKL_DATA!$B$29,N1265)),MAX($M$2:M1264)+1,0)</f>
        <v>0.0</v>
      </c>
      <c r="N1265" s="318"/>
      <c r="O1265" s="316"/>
      <c r="Q1265" s="320" t="str">
        <f>IFERROR(VLOOKUP(ROWS($Q$3:Q1265),$M$3:$N$1699,2,0),"")</f>
        <v/>
      </c>
      <c r="S1265" t="str">
        <f>IF(ISNUMBER(SEARCH(ZAKL_DATA!$B$18,FU!$U1265)),U1265,"")</f>
        <v>Hojovice</v>
      </c>
      <c r="T1265" t="str">
        <f t="array" ref="T1265">IFERROR(INDEX($S$3:$S$6255,SMALL(IF(ISNUMBER(SEARCH("",$S$3:$S$6255)),ROW($S$1:$S$6253),""),ROW(S1263))),"")</f>
        <v>Hojovice</v>
      </c>
      <c r="U1265" t="s">
        <v>6257</v>
      </c>
      <c r="V1265">
        <v>539457.0</v>
      </c>
    </row>
    <row r="1266" spans="13:22" ht="12.75" customHeight="1">
      <c r="M1266" s="336">
        <f>IF(ISNUMBER(SEARCH(ZAKL_DATA!$B$29,N1266)),MAX($M$2:M1265)+1,0)</f>
        <v>0.0</v>
      </c>
      <c r="N1266" s="318"/>
      <c r="O1266" s="316"/>
      <c r="Q1266" s="320" t="str">
        <f>IFERROR(VLOOKUP(ROWS($Q$3:Q1266),$M$3:$N$1699,2,0),"")</f>
        <v/>
      </c>
      <c r="S1266" t="str">
        <f>IF(ISNUMBER(SEARCH(ZAKL_DATA!$B$18,FU!$U1266)),U1266,"")</f>
        <v>Holany</v>
      </c>
      <c r="T1266" t="str">
        <f t="array" ref="T1266">IFERROR(INDEX($S$3:$S$6255,SMALL(IF(ISNUMBER(SEARCH("",$S$3:$S$6255)),ROW($S$1:$S$6253),""),ROW(S1264))),"")</f>
        <v>Holany</v>
      </c>
      <c r="U1266" t="s">
        <v>6299</v>
      </c>
      <c r="V1266">
        <v>539473.0</v>
      </c>
    </row>
    <row r="1267" spans="13:22" ht="12.75" customHeight="1">
      <c r="M1267" s="336">
        <f>IF(ISNUMBER(SEARCH(ZAKL_DATA!$B$29,N1267)),MAX($M$2:M1266)+1,0)</f>
        <v>0.0</v>
      </c>
      <c r="N1267" s="318"/>
      <c r="O1267" s="316"/>
      <c r="Q1267" s="320" t="str">
        <f>IFERROR(VLOOKUP(ROWS($Q$3:Q1267),$M$3:$N$1699,2,0),"")</f>
        <v/>
      </c>
      <c r="S1267" t="str">
        <f>IF(ISNUMBER(SEARCH(ZAKL_DATA!$B$18,FU!$U1267)),U1267,"")</f>
        <v>Holasice</v>
      </c>
      <c r="T1267" t="str">
        <f t="array" ref="T1267">IFERROR(INDEX($S$3:$S$6255,SMALL(IF(ISNUMBER(SEARCH("",$S$3:$S$6255)),ROW($S$1:$S$6253),""),ROW(S1265))),"")</f>
        <v>Holasice</v>
      </c>
      <c r="U1267" t="s">
        <v>7865</v>
      </c>
      <c r="V1267">
        <v>539481.0</v>
      </c>
    </row>
    <row r="1268" spans="13:22" ht="12.75" customHeight="1">
      <c r="M1268" s="336">
        <f>IF(ISNUMBER(SEARCH(ZAKL_DATA!$B$29,N1268)),MAX($M$2:M1267)+1,0)</f>
        <v>0.0</v>
      </c>
      <c r="N1268" s="318"/>
      <c r="O1268" s="316"/>
      <c r="Q1268" s="320" t="str">
        <f>IFERROR(VLOOKUP(ROWS($Q$3:Q1268),$M$3:$N$1699,2,0),"")</f>
        <v/>
      </c>
      <c r="S1268" t="str">
        <f>IF(ISNUMBER(SEARCH(ZAKL_DATA!$B$18,FU!$U1268)),U1268,"")</f>
        <v>Holasovice</v>
      </c>
      <c r="T1268" t="str">
        <f t="array" ref="T1268">IFERROR(INDEX($S$3:$S$6255,SMALL(IF(ISNUMBER(SEARCH("",$S$3:$S$6255)),ROW($S$1:$S$6253),""),ROW(S1266))),"")</f>
        <v>Holasovice</v>
      </c>
      <c r="U1268" t="s">
        <v>3720</v>
      </c>
      <c r="V1268">
        <v>539490.0</v>
      </c>
    </row>
    <row r="1269" spans="13:22" ht="12.75" customHeight="1">
      <c r="M1269" s="336">
        <f>IF(ISNUMBER(SEARCH(ZAKL_DATA!$B$29,N1269)),MAX($M$2:M1268)+1,0)</f>
        <v>0.0</v>
      </c>
      <c r="N1269" s="318"/>
      <c r="O1269" s="316"/>
      <c r="Q1269" s="320" t="str">
        <f>IFERROR(VLOOKUP(ROWS($Q$3:Q1269),$M$3:$N$1699,2,0),"")</f>
        <v/>
      </c>
      <c r="S1269" t="str">
        <f>IF(ISNUMBER(SEARCH(ZAKL_DATA!$B$18,FU!$U1269)),U1269,"")</f>
        <v>Holčovice</v>
      </c>
      <c r="T1269" t="str">
        <f t="array" ref="T1269">IFERROR(INDEX($S$3:$S$6255,SMALL(IF(ISNUMBER(SEARCH("",$S$3:$S$6255)),ROW($S$1:$S$6253),""),ROW(S1267))),"")</f>
        <v>Holčovice</v>
      </c>
      <c r="U1269" t="s">
        <v>8818</v>
      </c>
      <c r="V1269">
        <v>539503.0</v>
      </c>
    </row>
    <row r="1270" spans="13:22" ht="12.75" customHeight="1">
      <c r="M1270" s="336">
        <f>IF(ISNUMBER(SEARCH(ZAKL_DATA!$B$29,N1270)),MAX($M$2:M1269)+1,0)</f>
        <v>0.0</v>
      </c>
      <c r="N1270" s="318"/>
      <c r="O1270" s="316"/>
      <c r="Q1270" s="320" t="str">
        <f>IFERROR(VLOOKUP(ROWS($Q$3:Q1270),$M$3:$N$1699,2,0),"")</f>
        <v/>
      </c>
      <c r="S1270" t="str">
        <f>IF(ISNUMBER(SEARCH(ZAKL_DATA!$B$18,FU!$U1270)),U1270,"")</f>
        <v>Holedeč</v>
      </c>
      <c r="T1270" t="str">
        <f t="array" ref="T1270">IFERROR(INDEX($S$3:$S$6255,SMALL(IF(ISNUMBER(SEARCH("",$S$3:$S$6255)),ROW($S$1:$S$6253),""),ROW(S1268))),"")</f>
        <v>Holedeč</v>
      </c>
      <c r="U1270" t="s">
        <v>6693</v>
      </c>
      <c r="V1270">
        <v>539511.0</v>
      </c>
    </row>
    <row r="1271" spans="13:22" ht="12.75" customHeight="1">
      <c r="M1271" s="336">
        <f>IF(ISNUMBER(SEARCH(ZAKL_DATA!$B$29,N1271)),MAX($M$2:M1270)+1,0)</f>
        <v>0.0</v>
      </c>
      <c r="N1271" s="318"/>
      <c r="O1271" s="316"/>
      <c r="Q1271" s="320" t="str">
        <f>IFERROR(VLOOKUP(ROWS($Q$3:Q1271),$M$3:$N$1699,2,0),"")</f>
        <v/>
      </c>
      <c r="S1271" t="str">
        <f>IF(ISNUMBER(SEARCH(ZAKL_DATA!$B$18,FU!$U1271)),U1271,"")</f>
        <v>Holenice</v>
      </c>
      <c r="T1271" t="str">
        <f t="array" ref="T1271">IFERROR(INDEX($S$3:$S$6255,SMALL(IF(ISNUMBER(SEARCH("",$S$3:$S$6255)),ROW($S$1:$S$6253),""),ROW(S1269))),"")</f>
        <v>Holenice</v>
      </c>
      <c r="U1271" t="s">
        <v>7492</v>
      </c>
      <c r="V1271">
        <v>539520.0</v>
      </c>
    </row>
    <row r="1272" spans="13:22" ht="12.75" customHeight="1">
      <c r="M1272" s="336">
        <f>IF(ISNUMBER(SEARCH(ZAKL_DATA!$B$29,N1272)),MAX($M$2:M1271)+1,0)</f>
        <v>0.0</v>
      </c>
      <c r="N1272" s="318"/>
      <c r="O1272" s="316"/>
      <c r="Q1272" s="320" t="str">
        <f>IFERROR(VLOOKUP(ROWS($Q$3:Q1272),$M$3:$N$1699,2,0),"")</f>
        <v/>
      </c>
      <c r="S1272" t="str">
        <f>IF(ISNUMBER(SEARCH(ZAKL_DATA!$B$18,FU!$U1272)),U1272,"")</f>
        <v>Holešov</v>
      </c>
      <c r="T1272" t="str">
        <f t="array" ref="T1272">IFERROR(INDEX($S$3:$S$6255,SMALL(IF(ISNUMBER(SEARCH("",$S$3:$S$6255)),ROW($S$1:$S$6253),""),ROW(S1270))),"")</f>
        <v>Holešov</v>
      </c>
      <c r="U1272" t="s">
        <v>8243</v>
      </c>
      <c r="V1272">
        <v>539538.0</v>
      </c>
    </row>
    <row r="1273" spans="13:22" ht="12.75" customHeight="1">
      <c r="M1273" s="336">
        <f>IF(ISNUMBER(SEARCH(ZAKL_DATA!$B$29,N1273)),MAX($M$2:M1272)+1,0)</f>
        <v>0.0</v>
      </c>
      <c r="N1273" s="318"/>
      <c r="O1273" s="316"/>
      <c r="Q1273" s="320" t="str">
        <f>IFERROR(VLOOKUP(ROWS($Q$3:Q1273),$M$3:$N$1699,2,0),"")</f>
        <v/>
      </c>
      <c r="S1273" t="str">
        <f>IF(ISNUMBER(SEARCH(ZAKL_DATA!$B$18,FU!$U1273)),U1273,"")</f>
        <v>Holetín</v>
      </c>
      <c r="T1273" t="str">
        <f t="array" ref="T1273">IFERROR(INDEX($S$3:$S$6255,SMALL(IF(ISNUMBER(SEARCH("",$S$3:$S$6255)),ROW($S$1:$S$6253),""),ROW(S1271))),"")</f>
        <v>Holetín</v>
      </c>
      <c r="U1273" t="s">
        <v>7082</v>
      </c>
      <c r="V1273">
        <v>539546.0</v>
      </c>
    </row>
    <row r="1274" spans="13:22" ht="12.75" customHeight="1">
      <c r="M1274" s="336">
        <f>IF(ISNUMBER(SEARCH(ZAKL_DATA!$B$29,N1274)),MAX($M$2:M1273)+1,0)</f>
        <v>0.0</v>
      </c>
      <c r="N1274" s="318"/>
      <c r="O1274" s="316"/>
      <c r="Q1274" s="320" t="str">
        <f>IFERROR(VLOOKUP(ROWS($Q$3:Q1274),$M$3:$N$1699,2,0),"")</f>
        <v/>
      </c>
      <c r="S1274" t="str">
        <f>IF(ISNUMBER(SEARCH(ZAKL_DATA!$B$18,FU!$U1274)),U1274,"")</f>
        <v>Holice</v>
      </c>
      <c r="T1274" t="str">
        <f t="array" ref="T1274">IFERROR(INDEX($S$3:$S$6255,SMALL(IF(ISNUMBER(SEARCH("",$S$3:$S$6255)),ROW($S$1:$S$6253),""),ROW(S1272))),"")</f>
        <v>Holice</v>
      </c>
      <c r="U1274" t="s">
        <v>7361</v>
      </c>
      <c r="V1274">
        <v>539554.0</v>
      </c>
    </row>
    <row r="1275" spans="13:22" ht="12.75" customHeight="1">
      <c r="M1275" s="336">
        <f>IF(ISNUMBER(SEARCH(ZAKL_DATA!$B$29,N1275)),MAX($M$2:M1274)+1,0)</f>
        <v>0.0</v>
      </c>
      <c r="N1275" s="318"/>
      <c r="O1275" s="316"/>
      <c r="Q1275" s="320" t="str">
        <f>IFERROR(VLOOKUP(ROWS($Q$3:Q1275),$M$3:$N$1699,2,0),"")</f>
        <v/>
      </c>
      <c r="S1275" t="str">
        <f>IF(ISNUMBER(SEARCH(ZAKL_DATA!$B$18,FU!$U1275)),U1275,"")</f>
        <v>Holín</v>
      </c>
      <c r="T1275" t="str">
        <f t="array" ref="T1275">IFERROR(INDEX($S$3:$S$6255,SMALL(IF(ISNUMBER(SEARCH("",$S$3:$S$6255)),ROW($S$1:$S$6253),""),ROW(S1273))),"")</f>
        <v>Holín</v>
      </c>
      <c r="U1275" t="s">
        <v>7203</v>
      </c>
      <c r="V1275">
        <v>539562.0</v>
      </c>
    </row>
    <row r="1276" spans="13:22" ht="12.75" customHeight="1">
      <c r="M1276" s="336">
        <f>IF(ISNUMBER(SEARCH(ZAKL_DATA!$B$29,N1276)),MAX($M$2:M1275)+1,0)</f>
        <v>0.0</v>
      </c>
      <c r="N1276" s="318"/>
      <c r="O1276" s="316"/>
      <c r="Q1276" s="320" t="str">
        <f>IFERROR(VLOOKUP(ROWS($Q$3:Q1276),$M$3:$N$1699,2,0),"")</f>
        <v/>
      </c>
      <c r="S1276" t="str">
        <f>IF(ISNUMBER(SEARCH(ZAKL_DATA!$B$18,FU!$U1276)),U1276,"")</f>
        <v>Holohlavy</v>
      </c>
      <c r="T1276" t="str">
        <f t="array" ref="T1276">IFERROR(INDEX($S$3:$S$6255,SMALL(IF(ISNUMBER(SEARCH("",$S$3:$S$6255)),ROW($S$1:$S$6253),""),ROW(S1274))),"")</f>
        <v>Holohlavy</v>
      </c>
      <c r="U1276" t="s">
        <v>6973</v>
      </c>
      <c r="V1276">
        <v>539571.0</v>
      </c>
    </row>
    <row r="1277" spans="13:22" ht="12.75" customHeight="1">
      <c r="M1277" s="336">
        <f>IF(ISNUMBER(SEARCH(ZAKL_DATA!$B$29,N1277)),MAX($M$2:M1276)+1,0)</f>
        <v>0.0</v>
      </c>
      <c r="N1277" s="318"/>
      <c r="O1277" s="316"/>
      <c r="Q1277" s="320" t="str">
        <f>IFERROR(VLOOKUP(ROWS($Q$3:Q1277),$M$3:$N$1699,2,0),"")</f>
        <v/>
      </c>
      <c r="S1277" t="str">
        <f>IF(ISNUMBER(SEARCH(ZAKL_DATA!$B$18,FU!$U1277)),U1277,"")</f>
        <v>Holotín</v>
      </c>
      <c r="T1277" t="str">
        <f t="array" ref="T1277">IFERROR(INDEX($S$3:$S$6255,SMALL(IF(ISNUMBER(SEARCH("",$S$3:$S$6255)),ROW($S$1:$S$6253),""),ROW(S1275))),"")</f>
        <v>Holotín</v>
      </c>
      <c r="U1277" t="s">
        <v>7212</v>
      </c>
      <c r="V1277">
        <v>539597.0</v>
      </c>
    </row>
    <row r="1278" spans="13:22" ht="12.75" customHeight="1">
      <c r="M1278" s="336">
        <f>IF(ISNUMBER(SEARCH(ZAKL_DATA!$B$29,N1278)),MAX($M$2:M1277)+1,0)</f>
        <v>0.0</v>
      </c>
      <c r="N1278" s="318"/>
      <c r="O1278" s="316"/>
      <c r="Q1278" s="320" t="str">
        <f>IFERROR(VLOOKUP(ROWS($Q$3:Q1278),$M$3:$N$1699,2,0),"")</f>
        <v/>
      </c>
      <c r="S1278" t="str">
        <f>IF(ISNUMBER(SEARCH(ZAKL_DATA!$B$18,FU!$U1278)),U1278,"")</f>
        <v>Holoubkov</v>
      </c>
      <c r="T1278" t="str">
        <f t="array" ref="T1278">IFERROR(INDEX($S$3:$S$6255,SMALL(IF(ISNUMBER(SEARCH("",$S$3:$S$6255)),ROW($S$1:$S$6253),""),ROW(S1276))),"")</f>
        <v>Holoubkov</v>
      </c>
      <c r="U1278" t="s">
        <v>6179</v>
      </c>
      <c r="V1278">
        <v>539619.0</v>
      </c>
    </row>
    <row r="1279" spans="13:22" ht="12.75" customHeight="1">
      <c r="M1279" s="336">
        <f>IF(ISNUMBER(SEARCH(ZAKL_DATA!$B$29,N1279)),MAX($M$2:M1278)+1,0)</f>
        <v>0.0</v>
      </c>
      <c r="N1279" s="318"/>
      <c r="O1279" s="316"/>
      <c r="Q1279" s="320" t="str">
        <f>IFERROR(VLOOKUP(ROWS($Q$3:Q1279),$M$3:$N$1699,2,0),"")</f>
        <v/>
      </c>
      <c r="S1279" t="str">
        <f>IF(ISNUMBER(SEARCH(ZAKL_DATA!$B$18,FU!$U1279)),U1279,"")</f>
        <v>Holovousy</v>
      </c>
      <c r="T1279" t="str">
        <f t="array" ref="T1279">IFERROR(INDEX($S$3:$S$6255,SMALL(IF(ISNUMBER(SEARCH("",$S$3:$S$6255)),ROW($S$1:$S$6253),""),ROW(S1277))),"")</f>
        <v>Holovousy</v>
      </c>
      <c r="U1279" t="s">
        <v>6736</v>
      </c>
      <c r="V1279">
        <v>539627.0</v>
      </c>
    </row>
    <row r="1280" spans="13:22" ht="12.75" customHeight="1">
      <c r="M1280" s="336">
        <f>IF(ISNUMBER(SEARCH(ZAKL_DATA!$B$29,N1280)),MAX($M$2:M1279)+1,0)</f>
        <v>0.0</v>
      </c>
      <c r="N1280" s="318"/>
      <c r="O1280" s="316"/>
      <c r="Q1280" s="320" t="str">
        <f>IFERROR(VLOOKUP(ROWS($Q$3:Q1280),$M$3:$N$1699,2,0),"")</f>
        <v/>
      </c>
      <c r="S1280" t="str">
        <f>IF(ISNUMBER(SEARCH(ZAKL_DATA!$B$18,FU!$U1280)),U1280,"")</f>
        <v>Holovousy</v>
      </c>
      <c r="T1280" t="str">
        <f t="array" ref="T1280">IFERROR(INDEX($S$3:$S$6255,SMALL(IF(ISNUMBER(SEARCH("",$S$3:$S$6255)),ROW($S$1:$S$6253),""),ROW(S1278))),"")</f>
        <v>Holovousy</v>
      </c>
      <c r="U1280" t="s">
        <v>6736</v>
      </c>
      <c r="V1280">
        <v>539643.0</v>
      </c>
    </row>
    <row r="1281" spans="13:22" ht="12.75" customHeight="1">
      <c r="M1281" s="336">
        <f>IF(ISNUMBER(SEARCH(ZAKL_DATA!$B$29,N1281)),MAX($M$2:M1280)+1,0)</f>
        <v>0.0</v>
      </c>
      <c r="N1281" s="318"/>
      <c r="O1281" s="316"/>
      <c r="Q1281" s="320" t="str">
        <f>IFERROR(VLOOKUP(ROWS($Q$3:Q1281),$M$3:$N$1699,2,0),"")</f>
        <v/>
      </c>
      <c r="S1281" t="str">
        <f>IF(ISNUMBER(SEARCH(ZAKL_DATA!$B$18,FU!$U1281)),U1281,"")</f>
        <v>Holštejn</v>
      </c>
      <c r="T1281" t="str">
        <f t="array" ref="T1281">IFERROR(INDEX($S$3:$S$6255,SMALL(IF(ISNUMBER(SEARCH("",$S$3:$S$6255)),ROW($S$1:$S$6253),""),ROW(S1279))),"")</f>
        <v>Holštejn</v>
      </c>
      <c r="U1281" t="s">
        <v>7778</v>
      </c>
      <c r="V1281">
        <v>539651.0</v>
      </c>
    </row>
    <row r="1282" spans="13:22" ht="12.75" customHeight="1">
      <c r="M1282" s="336">
        <f>IF(ISNUMBER(SEARCH(ZAKL_DATA!$B$29,N1282)),MAX($M$2:M1281)+1,0)</f>
        <v>0.0</v>
      </c>
      <c r="N1282" s="318"/>
      <c r="O1282" s="316"/>
      <c r="Q1282" s="320" t="str">
        <f>IFERROR(VLOOKUP(ROWS($Q$3:Q1282),$M$3:$N$1699,2,0),"")</f>
        <v/>
      </c>
      <c r="S1282" t="str">
        <f>IF(ISNUMBER(SEARCH(ZAKL_DATA!$B$18,FU!$U1282)),U1282,"")</f>
        <v>Holubice</v>
      </c>
      <c r="T1282" t="str">
        <f t="array" ref="T1282">IFERROR(INDEX($S$3:$S$6255,SMALL(IF(ISNUMBER(SEARCH("",$S$3:$S$6255)),ROW($S$1:$S$6253),""),ROW(S1280))),"")</f>
        <v>Holubice</v>
      </c>
      <c r="U1282" t="s">
        <v>4811</v>
      </c>
      <c r="V1282">
        <v>539660.0</v>
      </c>
    </row>
    <row r="1283" spans="13:22" ht="12.75" customHeight="1">
      <c r="M1283" s="336">
        <f>IF(ISNUMBER(SEARCH(ZAKL_DATA!$B$29,N1283)),MAX($M$2:M1282)+1,0)</f>
        <v>0.0</v>
      </c>
      <c r="N1283" s="318"/>
      <c r="O1283" s="316"/>
      <c r="Q1283" s="320" t="str">
        <f>IFERROR(VLOOKUP(ROWS($Q$3:Q1283),$M$3:$N$1699,2,0),"")</f>
        <v/>
      </c>
      <c r="S1283" t="str">
        <f>IF(ISNUMBER(SEARCH(ZAKL_DATA!$B$18,FU!$U1283)),U1283,"")</f>
        <v>Holubice</v>
      </c>
      <c r="T1283" t="str">
        <f t="array" ref="T1283">IFERROR(INDEX($S$3:$S$6255,SMALL(IF(ISNUMBER(SEARCH("",$S$3:$S$6255)),ROW($S$1:$S$6253),""),ROW(S1281))),"")</f>
        <v>Holubice</v>
      </c>
      <c r="U1283" t="s">
        <v>4811</v>
      </c>
      <c r="V1283">
        <v>539686.0</v>
      </c>
    </row>
    <row r="1284" spans="13:22" ht="12.75" customHeight="1">
      <c r="M1284" s="336">
        <f>IF(ISNUMBER(SEARCH(ZAKL_DATA!$B$29,N1284)),MAX($M$2:M1283)+1,0)</f>
        <v>0.0</v>
      </c>
      <c r="N1284" s="318"/>
      <c r="O1284" s="316"/>
      <c r="Q1284" s="320" t="str">
        <f>IFERROR(VLOOKUP(ROWS($Q$3:Q1284),$M$3:$N$1699,2,0),"")</f>
        <v/>
      </c>
      <c r="S1284" t="str">
        <f>IF(ISNUMBER(SEARCH(ZAKL_DATA!$B$18,FU!$U1284)),U1284,"")</f>
        <v>Holubov</v>
      </c>
      <c r="T1284" t="str">
        <f t="array" ref="T1284">IFERROR(INDEX($S$3:$S$6255,SMALL(IF(ISNUMBER(SEARCH("",$S$3:$S$6255)),ROW($S$1:$S$6253),""),ROW(S1282))),"")</f>
        <v>Holubov</v>
      </c>
      <c r="U1284" t="s">
        <v>5230</v>
      </c>
      <c r="V1284">
        <v>539708.0</v>
      </c>
    </row>
    <row r="1285" spans="13:22" ht="12.75" customHeight="1">
      <c r="M1285" s="336">
        <f>IF(ISNUMBER(SEARCH(ZAKL_DATA!$B$29,N1285)),MAX($M$2:M1284)+1,0)</f>
        <v>0.0</v>
      </c>
      <c r="N1285" s="318"/>
      <c r="O1285" s="316"/>
      <c r="Q1285" s="320" t="str">
        <f>IFERROR(VLOOKUP(ROWS($Q$3:Q1285),$M$3:$N$1699,2,0),"")</f>
        <v/>
      </c>
      <c r="S1285" t="str">
        <f>IF(ISNUMBER(SEARCH(ZAKL_DATA!$B$18,FU!$U1285)),U1285,"")</f>
        <v>Holýšov</v>
      </c>
      <c r="T1285" t="str">
        <f t="array" ref="T1285">IFERROR(INDEX($S$3:$S$6255,SMALL(IF(ISNUMBER(SEARCH("",$S$3:$S$6255)),ROW($S$1:$S$6253),""),ROW(S1283))),"")</f>
        <v>Holýšov</v>
      </c>
      <c r="U1285" t="s">
        <v>5859</v>
      </c>
      <c r="V1285">
        <v>539716.0</v>
      </c>
    </row>
    <row r="1286" spans="13:22" ht="12.75" customHeight="1">
      <c r="M1286" s="336">
        <f>IF(ISNUMBER(SEARCH(ZAKL_DATA!$B$29,N1286)),MAX($M$2:M1285)+1,0)</f>
        <v>0.0</v>
      </c>
      <c r="N1286" s="318"/>
      <c r="O1286" s="316"/>
      <c r="Q1286" s="320" t="str">
        <f>IFERROR(VLOOKUP(ROWS($Q$3:Q1286),$M$3:$N$1699,2,0),"")</f>
        <v/>
      </c>
      <c r="S1286" t="str">
        <f>IF(ISNUMBER(SEARCH(ZAKL_DATA!$B$18,FU!$U1286)),U1286,"")</f>
        <v>Homole</v>
      </c>
      <c r="T1286" t="str">
        <f t="array" ref="T1286">IFERROR(INDEX($S$3:$S$6255,SMALL(IF(ISNUMBER(SEARCH("",$S$3:$S$6255)),ROW($S$1:$S$6253),""),ROW(S1284))),"")</f>
        <v>Homole</v>
      </c>
      <c r="U1286" t="s">
        <v>5142</v>
      </c>
      <c r="V1286">
        <v>539732.0</v>
      </c>
    </row>
    <row r="1287" spans="13:22" ht="12.75" customHeight="1">
      <c r="M1287" s="336">
        <f>IF(ISNUMBER(SEARCH(ZAKL_DATA!$B$29,N1287)),MAX($M$2:M1286)+1,0)</f>
        <v>0.0</v>
      </c>
      <c r="N1287" s="318"/>
      <c r="O1287" s="316"/>
      <c r="Q1287" s="320" t="str">
        <f>IFERROR(VLOOKUP(ROWS($Q$3:Q1287),$M$3:$N$1699,2,0),"")</f>
        <v/>
      </c>
      <c r="S1287" t="str">
        <f>IF(ISNUMBER(SEARCH(ZAKL_DATA!$B$18,FU!$U1287)),U1287,"")</f>
        <v>Homole u Panny</v>
      </c>
      <c r="T1287" t="str">
        <f t="array" ref="T1287">IFERROR(INDEX($S$3:$S$6255,SMALL(IF(ISNUMBER(SEARCH("",$S$3:$S$6255)),ROW($S$1:$S$6253),""),ROW(S1285))),"")</f>
        <v>Homole u Panny</v>
      </c>
      <c r="U1287" t="s">
        <v>6812</v>
      </c>
      <c r="V1287">
        <v>539741.0</v>
      </c>
    </row>
    <row r="1288" spans="13:22" ht="12.75" customHeight="1">
      <c r="M1288" s="336">
        <f>IF(ISNUMBER(SEARCH(ZAKL_DATA!$B$29,N1288)),MAX($M$2:M1287)+1,0)</f>
        <v>0.0</v>
      </c>
      <c r="N1288" s="318"/>
      <c r="O1288" s="316"/>
      <c r="Q1288" s="320" t="str">
        <f>IFERROR(VLOOKUP(ROWS($Q$3:Q1288),$M$3:$N$1699,2,0),"")</f>
        <v/>
      </c>
      <c r="S1288" t="str">
        <f>IF(ISNUMBER(SEARCH(ZAKL_DATA!$B$18,FU!$U1288)),U1288,"")</f>
        <v>Honbice</v>
      </c>
      <c r="T1288" t="str">
        <f t="array" ref="T1288">IFERROR(INDEX($S$3:$S$6255,SMALL(IF(ISNUMBER(SEARCH("",$S$3:$S$6255)),ROW($S$1:$S$6253),""),ROW(S1286))),"")</f>
        <v>Honbice</v>
      </c>
      <c r="U1288" t="s">
        <v>7083</v>
      </c>
      <c r="V1288">
        <v>539759.0</v>
      </c>
    </row>
    <row r="1289" spans="13:22" ht="12.75" customHeight="1">
      <c r="M1289" s="336">
        <f>IF(ISNUMBER(SEARCH(ZAKL_DATA!$B$29,N1289)),MAX($M$2:M1288)+1,0)</f>
        <v>0.0</v>
      </c>
      <c r="N1289" s="318"/>
      <c r="O1289" s="316"/>
      <c r="Q1289" s="320" t="str">
        <f>IFERROR(VLOOKUP(ROWS($Q$3:Q1289),$M$3:$N$1699,2,0),"")</f>
        <v/>
      </c>
      <c r="S1289" t="str">
        <f>IF(ISNUMBER(SEARCH(ZAKL_DATA!$B$18,FU!$U1289)),U1289,"")</f>
        <v>Honětice</v>
      </c>
      <c r="T1289" t="str">
        <f t="array" ref="T1289">IFERROR(INDEX($S$3:$S$6255,SMALL(IF(ISNUMBER(SEARCH("",$S$3:$S$6255)),ROW($S$1:$S$6253),""),ROW(S1287))),"")</f>
        <v>Honětice</v>
      </c>
      <c r="U1289" t="s">
        <v>5077</v>
      </c>
      <c r="V1289">
        <v>539767.0</v>
      </c>
    </row>
    <row r="1290" spans="13:22" ht="12.75" customHeight="1">
      <c r="M1290" s="336">
        <f>IF(ISNUMBER(SEARCH(ZAKL_DATA!$B$29,N1290)),MAX($M$2:M1289)+1,0)</f>
        <v>0.0</v>
      </c>
      <c r="N1290" s="318"/>
      <c r="O1290" s="316"/>
      <c r="Q1290" s="320" t="str">
        <f>IFERROR(VLOOKUP(ROWS($Q$3:Q1290),$M$3:$N$1699,2,0),"")</f>
        <v/>
      </c>
      <c r="S1290" t="str">
        <f>IF(ISNUMBER(SEARCH(ZAKL_DATA!$B$18,FU!$U1290)),U1290,"")</f>
        <v>Honezovice</v>
      </c>
      <c r="T1290" t="str">
        <f t="array" ref="T1290">IFERROR(INDEX($S$3:$S$6255,SMALL(IF(ISNUMBER(SEARCH("",$S$3:$S$6255)),ROW($S$1:$S$6253),""),ROW(S1288))),"")</f>
        <v>Honezovice</v>
      </c>
      <c r="U1290" t="s">
        <v>4930</v>
      </c>
      <c r="V1290">
        <v>539775.0</v>
      </c>
    </row>
    <row r="1291" spans="13:22" ht="12.75" customHeight="1">
      <c r="M1291" s="336">
        <f>IF(ISNUMBER(SEARCH(ZAKL_DATA!$B$29,N1291)),MAX($M$2:M1290)+1,0)</f>
        <v>0.0</v>
      </c>
      <c r="N1291" s="318"/>
      <c r="O1291" s="316"/>
      <c r="Q1291" s="320" t="str">
        <f>IFERROR(VLOOKUP(ROWS($Q$3:Q1291),$M$3:$N$1699,2,0),"")</f>
        <v/>
      </c>
      <c r="S1291" t="str">
        <f>IF(ISNUMBER(SEARCH(ZAKL_DATA!$B$18,FU!$U1291)),U1291,"")</f>
        <v>Hora Svaté Kateřiny</v>
      </c>
      <c r="T1291" t="str">
        <f t="array" ref="T1291">IFERROR(INDEX($S$3:$S$6255,SMALL(IF(ISNUMBER(SEARCH("",$S$3:$S$6255)),ROW($S$1:$S$6253),""),ROW(S1289))),"")</f>
        <v>Hora Svaté Kateřiny</v>
      </c>
      <c r="U1291" t="s">
        <v>6767</v>
      </c>
      <c r="V1291">
        <v>539783.0</v>
      </c>
    </row>
    <row r="1292" spans="13:22" ht="12.75" customHeight="1">
      <c r="M1292" s="336">
        <f>IF(ISNUMBER(SEARCH(ZAKL_DATA!$B$29,N1292)),MAX($M$2:M1291)+1,0)</f>
        <v>0.0</v>
      </c>
      <c r="N1292" s="318"/>
      <c r="O1292" s="316"/>
      <c r="Q1292" s="320" t="str">
        <f>IFERROR(VLOOKUP(ROWS($Q$3:Q1292),$M$3:$N$1699,2,0),"")</f>
        <v/>
      </c>
      <c r="S1292" t="str">
        <f>IF(ISNUMBER(SEARCH(ZAKL_DATA!$B$18,FU!$U1292)),U1292,"")</f>
        <v>Hora Svatého Šebestiána</v>
      </c>
      <c r="T1292" t="str">
        <f t="array" ref="T1292">IFERROR(INDEX($S$3:$S$6255,SMALL(IF(ISNUMBER(SEARCH("",$S$3:$S$6255)),ROW($S$1:$S$6253),""),ROW(S1290))),"")</f>
        <v>Hora Svatého Šebestiána</v>
      </c>
      <c r="U1292" t="s">
        <v>6430</v>
      </c>
      <c r="V1292">
        <v>539805.0</v>
      </c>
    </row>
    <row r="1293" spans="13:22" ht="12.75" customHeight="1">
      <c r="M1293" s="336">
        <f>IF(ISNUMBER(SEARCH(ZAKL_DATA!$B$29,N1293)),MAX($M$2:M1292)+1,0)</f>
        <v>0.0</v>
      </c>
      <c r="N1293" s="318"/>
      <c r="O1293" s="316"/>
      <c r="Q1293" s="320" t="str">
        <f>IFERROR(VLOOKUP(ROWS($Q$3:Q1293),$M$3:$N$1699,2,0),"")</f>
        <v/>
      </c>
      <c r="S1293" t="str">
        <f>IF(ISNUMBER(SEARCH(ZAKL_DATA!$B$18,FU!$U1293)),U1293,"")</f>
        <v>Hora Svatého Václava</v>
      </c>
      <c r="T1293" t="str">
        <f t="array" ref="T1293">IFERROR(INDEX($S$3:$S$6255,SMALL(IF(ISNUMBER(SEARCH("",$S$3:$S$6255)),ROW($S$1:$S$6253),""),ROW(S1291))),"")</f>
        <v>Hora Svatého Václava</v>
      </c>
      <c r="U1293" t="s">
        <v>6699</v>
      </c>
      <c r="V1293">
        <v>539813.0</v>
      </c>
    </row>
    <row r="1294" spans="13:22" ht="12.75" customHeight="1">
      <c r="M1294" s="336">
        <f>IF(ISNUMBER(SEARCH(ZAKL_DATA!$B$29,N1294)),MAX($M$2:M1293)+1,0)</f>
        <v>0.0</v>
      </c>
      <c r="N1294" s="318"/>
      <c r="O1294" s="316"/>
      <c r="Q1294" s="320" t="str">
        <f>IFERROR(VLOOKUP(ROWS($Q$3:Q1294),$M$3:$N$1699,2,0),"")</f>
        <v/>
      </c>
      <c r="S1294" t="str">
        <f>IF(ISNUMBER(SEARCH(ZAKL_DATA!$B$18,FU!$U1294)),U1294,"")</f>
        <v>Horažďovice</v>
      </c>
      <c r="T1294" t="str">
        <f t="array" ref="T1294">IFERROR(INDEX($S$3:$S$6255,SMALL(IF(ISNUMBER(SEARCH("",$S$3:$S$6255)),ROW($S$1:$S$6253),""),ROW(S1292))),"")</f>
        <v>Horažďovice</v>
      </c>
      <c r="U1294" t="s">
        <v>6007</v>
      </c>
      <c r="V1294">
        <v>539821.0</v>
      </c>
    </row>
    <row r="1295" spans="13:22" ht="12.75" customHeight="1">
      <c r="M1295" s="336">
        <f>IF(ISNUMBER(SEARCH(ZAKL_DATA!$B$29,N1295)),MAX($M$2:M1294)+1,0)</f>
        <v>0.0</v>
      </c>
      <c r="N1295" s="318"/>
      <c r="O1295" s="316"/>
      <c r="Q1295" s="320" t="str">
        <f>IFERROR(VLOOKUP(ROWS($Q$3:Q1295),$M$3:$N$1699,2,0),"")</f>
        <v/>
      </c>
      <c r="S1295" t="str">
        <f>IF(ISNUMBER(SEARCH(ZAKL_DATA!$B$18,FU!$U1295)),U1295,"")</f>
        <v>Horčápsko</v>
      </c>
      <c r="T1295" t="str">
        <f t="array" ref="T1295">IFERROR(INDEX($S$3:$S$6255,SMALL(IF(ISNUMBER(SEARCH("",$S$3:$S$6255)),ROW($S$1:$S$6253),""),ROW(S1293))),"")</f>
        <v>Horčápsko</v>
      </c>
      <c r="U1295" t="s">
        <v>6532</v>
      </c>
      <c r="V1295">
        <v>539830.0</v>
      </c>
    </row>
    <row r="1296" spans="13:22" ht="12.75" customHeight="1">
      <c r="M1296" s="336">
        <f>IF(ISNUMBER(SEARCH(ZAKL_DATA!$B$29,N1296)),MAX($M$2:M1295)+1,0)</f>
        <v>0.0</v>
      </c>
      <c r="N1296" s="318"/>
      <c r="O1296" s="316"/>
      <c r="Q1296" s="320" t="str">
        <f>IFERROR(VLOOKUP(ROWS($Q$3:Q1296),$M$3:$N$1699,2,0),"")</f>
        <v/>
      </c>
      <c r="S1296" t="str">
        <f>IF(ISNUMBER(SEARCH(ZAKL_DATA!$B$18,FU!$U1296)),U1296,"")</f>
        <v>Horka</v>
      </c>
      <c r="T1296" t="str">
        <f t="array" ref="T1296">IFERROR(INDEX($S$3:$S$6255,SMALL(IF(ISNUMBER(SEARCH("",$S$3:$S$6255)),ROW($S$1:$S$6253),""),ROW(S1294))),"")</f>
        <v>Horka</v>
      </c>
      <c r="U1296" t="s">
        <v>7084</v>
      </c>
      <c r="V1296">
        <v>539848.0</v>
      </c>
    </row>
    <row r="1297" spans="13:22" ht="12.75" customHeight="1">
      <c r="M1297" s="336">
        <f>IF(ISNUMBER(SEARCH(ZAKL_DATA!$B$29,N1297)),MAX($M$2:M1296)+1,0)</f>
        <v>0.0</v>
      </c>
      <c r="N1297" s="318"/>
      <c r="O1297" s="316"/>
      <c r="Q1297" s="320" t="str">
        <f>IFERROR(VLOOKUP(ROWS($Q$3:Q1297),$M$3:$N$1699,2,0),"")</f>
        <v/>
      </c>
      <c r="S1297" t="str">
        <f>IF(ISNUMBER(SEARCH(ZAKL_DATA!$B$18,FU!$U1297)),U1297,"")</f>
        <v>Horka I</v>
      </c>
      <c r="T1297" t="str">
        <f t="array" ref="T1297">IFERROR(INDEX($S$3:$S$6255,SMALL(IF(ISNUMBER(SEARCH("",$S$3:$S$6255)),ROW($S$1:$S$6253),""),ROW(S1295))),"")</f>
        <v>Horka I</v>
      </c>
      <c r="U1297" t="s">
        <v>4109</v>
      </c>
      <c r="V1297">
        <v>539856.0</v>
      </c>
    </row>
    <row r="1298" spans="13:22" ht="12.75" customHeight="1">
      <c r="M1298" s="336">
        <f>IF(ISNUMBER(SEARCH(ZAKL_DATA!$B$29,N1298)),MAX($M$2:M1297)+1,0)</f>
        <v>0.0</v>
      </c>
      <c r="N1298" s="318"/>
      <c r="O1298" s="316"/>
      <c r="Q1298" s="320" t="str">
        <f>IFERROR(VLOOKUP(ROWS($Q$3:Q1298),$M$3:$N$1699,2,0),"")</f>
        <v/>
      </c>
      <c r="S1298" t="str">
        <f>IF(ISNUMBER(SEARCH(ZAKL_DATA!$B$18,FU!$U1298)),U1298,"")</f>
        <v>Horka II</v>
      </c>
      <c r="T1298" t="str">
        <f t="array" ref="T1298">IFERROR(INDEX($S$3:$S$6255,SMALL(IF(ISNUMBER(SEARCH("",$S$3:$S$6255)),ROW($S$1:$S$6253),""),ROW(S1296))),"")</f>
        <v>Horka II</v>
      </c>
      <c r="U1298" t="s">
        <v>4359</v>
      </c>
      <c r="V1298">
        <v>539872.0</v>
      </c>
    </row>
    <row r="1299" spans="13:22" ht="12.75" customHeight="1">
      <c r="M1299" s="336">
        <f>IF(ISNUMBER(SEARCH(ZAKL_DATA!$B$29,N1299)),MAX($M$2:M1298)+1,0)</f>
        <v>0.0</v>
      </c>
      <c r="N1299" s="318"/>
      <c r="O1299" s="316"/>
      <c r="Q1299" s="320" t="str">
        <f>IFERROR(VLOOKUP(ROWS($Q$3:Q1299),$M$3:$N$1699,2,0),"")</f>
        <v/>
      </c>
      <c r="S1299" t="str">
        <f>IF(ISNUMBER(SEARCH(ZAKL_DATA!$B$18,FU!$U1299)),U1299,"")</f>
        <v>Horka nad Moravou</v>
      </c>
      <c r="T1299" t="str">
        <f t="array" ref="T1299">IFERROR(INDEX($S$3:$S$6255,SMALL(IF(ISNUMBER(SEARCH("",$S$3:$S$6255)),ROW($S$1:$S$6253),""),ROW(S1297))),"")</f>
        <v>Horka nad Moravou</v>
      </c>
      <c r="U1299" t="s">
        <v>3658</v>
      </c>
      <c r="V1299">
        <v>539881.0</v>
      </c>
    </row>
    <row r="1300" spans="13:22" ht="12.75" customHeight="1">
      <c r="M1300" s="336">
        <f>IF(ISNUMBER(SEARCH(ZAKL_DATA!$B$29,N1300)),MAX($M$2:M1299)+1,0)</f>
        <v>0.0</v>
      </c>
      <c r="N1300" s="318"/>
      <c r="O1300" s="316"/>
      <c r="Q1300" s="320" t="str">
        <f>IFERROR(VLOOKUP(ROWS($Q$3:Q1300),$M$3:$N$1699,2,0),"")</f>
        <v/>
      </c>
      <c r="S1300" t="str">
        <f>IF(ISNUMBER(SEARCH(ZAKL_DATA!$B$18,FU!$U1300)),U1300,"")</f>
        <v>Horka u Staré Paky</v>
      </c>
      <c r="T1300" t="str">
        <f t="array" ref="T1300">IFERROR(INDEX($S$3:$S$6255,SMALL(IF(ISNUMBER(SEARCH("",$S$3:$S$6255)),ROW($S$1:$S$6253),""),ROW(S1298))),"")</f>
        <v>Horka u Staré Paky</v>
      </c>
      <c r="U1300" t="s">
        <v>7310</v>
      </c>
      <c r="V1300">
        <v>539902.0</v>
      </c>
    </row>
    <row r="1301" spans="13:22" ht="12.75" customHeight="1">
      <c r="M1301" s="336">
        <f>IF(ISNUMBER(SEARCH(ZAKL_DATA!$B$29,N1301)),MAX($M$2:M1300)+1,0)</f>
        <v>0.0</v>
      </c>
      <c r="N1301" s="318"/>
      <c r="O1301" s="316"/>
      <c r="Q1301" s="320" t="str">
        <f>IFERROR(VLOOKUP(ROWS($Q$3:Q1301),$M$3:$N$1699,2,0),"")</f>
        <v/>
      </c>
      <c r="S1301" t="str">
        <f>IF(ISNUMBER(SEARCH(ZAKL_DATA!$B$18,FU!$U1301)),U1301,"")</f>
        <v>Horky</v>
      </c>
      <c r="T1301" t="str">
        <f t="array" ref="T1301">IFERROR(INDEX($S$3:$S$6255,SMALL(IF(ISNUMBER(SEARCH("",$S$3:$S$6255)),ROW($S$1:$S$6253),""),ROW(S1299))),"")</f>
        <v>Horky</v>
      </c>
      <c r="U1301" t="s">
        <v>4101</v>
      </c>
      <c r="V1301">
        <v>539911.0</v>
      </c>
    </row>
    <row r="1302" spans="13:22" ht="12.75" customHeight="1">
      <c r="M1302" s="336">
        <f>IF(ISNUMBER(SEARCH(ZAKL_DATA!$B$29,N1302)),MAX($M$2:M1301)+1,0)</f>
        <v>0.0</v>
      </c>
      <c r="N1302" s="318"/>
      <c r="O1302" s="316"/>
      <c r="Q1302" s="320" t="str">
        <f>IFERROR(VLOOKUP(ROWS($Q$3:Q1302),$M$3:$N$1699,2,0),"")</f>
        <v/>
      </c>
      <c r="S1302" t="str">
        <f>IF(ISNUMBER(SEARCH(ZAKL_DATA!$B$18,FU!$U1302)),U1302,"")</f>
        <v>Horky</v>
      </c>
      <c r="T1302" t="str">
        <f t="array" ref="T1302">IFERROR(INDEX($S$3:$S$6255,SMALL(IF(ISNUMBER(SEARCH("",$S$3:$S$6255)),ROW($S$1:$S$6253),""),ROW(S1300))),"")</f>
        <v>Horky</v>
      </c>
      <c r="U1302" t="s">
        <v>4101</v>
      </c>
      <c r="V1302">
        <v>539929.0</v>
      </c>
    </row>
    <row r="1303" spans="13:22" ht="12.75" customHeight="1">
      <c r="M1303" s="336">
        <f>IF(ISNUMBER(SEARCH(ZAKL_DATA!$B$29,N1303)),MAX($M$2:M1302)+1,0)</f>
        <v>0.0</v>
      </c>
      <c r="N1303" s="318"/>
      <c r="O1303" s="316"/>
      <c r="Q1303" s="320" t="str">
        <f>IFERROR(VLOOKUP(ROWS($Q$3:Q1303),$M$3:$N$1699,2,0),"")</f>
        <v/>
      </c>
      <c r="S1303" t="str">
        <f>IF(ISNUMBER(SEARCH(ZAKL_DATA!$B$18,FU!$U1303)),U1303,"")</f>
        <v>Horky nad Jizerou</v>
      </c>
      <c r="T1303" t="str">
        <f t="array" ref="T1303">IFERROR(INDEX($S$3:$S$6255,SMALL(IF(ISNUMBER(SEARCH("",$S$3:$S$6255)),ROW($S$1:$S$6253),""),ROW(S1301))),"")</f>
        <v>Horky nad Jizerou</v>
      </c>
      <c r="U1303" t="s">
        <v>4521</v>
      </c>
      <c r="V1303">
        <v>539937.0</v>
      </c>
    </row>
    <row r="1304" spans="13:22" ht="12.75" customHeight="1">
      <c r="M1304" s="336">
        <f>IF(ISNUMBER(SEARCH(ZAKL_DATA!$B$29,N1304)),MAX($M$2:M1303)+1,0)</f>
        <v>0.0</v>
      </c>
      <c r="N1304" s="318"/>
      <c r="O1304" s="316"/>
      <c r="Q1304" s="320" t="str">
        <f>IFERROR(VLOOKUP(ROWS($Q$3:Q1304),$M$3:$N$1699,2,0),"")</f>
        <v/>
      </c>
      <c r="S1304" t="str">
        <f>IF(ISNUMBER(SEARCH(ZAKL_DATA!$B$18,FU!$U1304)),U1304,"")</f>
        <v>Horní Bečva</v>
      </c>
      <c r="T1304" t="str">
        <f t="array" ref="T1304">IFERROR(INDEX($S$3:$S$6255,SMALL(IF(ISNUMBER(SEARCH("",$S$3:$S$6255)),ROW($S$1:$S$6253),""),ROW(S1302))),"")</f>
        <v>Horní Bečva</v>
      </c>
      <c r="U1304" t="s">
        <v>5105</v>
      </c>
      <c r="V1304">
        <v>539945.0</v>
      </c>
    </row>
    <row r="1305" spans="13:22" ht="12.75" customHeight="1">
      <c r="M1305" s="336">
        <f>IF(ISNUMBER(SEARCH(ZAKL_DATA!$B$29,N1305)),MAX($M$2:M1304)+1,0)</f>
        <v>0.0</v>
      </c>
      <c r="N1305" s="318"/>
      <c r="O1305" s="316"/>
      <c r="Q1305" s="320" t="str">
        <f>IFERROR(VLOOKUP(ROWS($Q$3:Q1305),$M$3:$N$1699,2,0),"")</f>
        <v/>
      </c>
      <c r="S1305" t="str">
        <f>IF(ISNUMBER(SEARCH(ZAKL_DATA!$B$18,FU!$U1305)),U1305,"")</f>
        <v>Horní Bělá</v>
      </c>
      <c r="T1305" t="str">
        <f t="array" ref="T1305">IFERROR(INDEX($S$3:$S$6255,SMALL(IF(ISNUMBER(SEARCH("",$S$3:$S$6255)),ROW($S$1:$S$6253),""),ROW(S1303))),"")</f>
        <v>Horní Bělá</v>
      </c>
      <c r="U1305" t="s">
        <v>6122</v>
      </c>
      <c r="V1305">
        <v>539953.0</v>
      </c>
    </row>
    <row r="1306" spans="13:22" ht="12.75" customHeight="1">
      <c r="M1306" s="336">
        <f>IF(ISNUMBER(SEARCH(ZAKL_DATA!$B$29,N1306)),MAX($M$2:M1305)+1,0)</f>
        <v>0.0</v>
      </c>
      <c r="N1306" s="318"/>
      <c r="O1306" s="316"/>
      <c r="Q1306" s="320" t="str">
        <f>IFERROR(VLOOKUP(ROWS($Q$3:Q1306),$M$3:$N$1699,2,0),"")</f>
        <v/>
      </c>
      <c r="S1306" t="str">
        <f>IF(ISNUMBER(SEARCH(ZAKL_DATA!$B$18,FU!$U1306)),U1306,"")</f>
        <v>Horní Benešov</v>
      </c>
      <c r="T1306" t="str">
        <f t="array" ref="T1306">IFERROR(INDEX($S$3:$S$6255,SMALL(IF(ISNUMBER(SEARCH("",$S$3:$S$6255)),ROW($S$1:$S$6253),""),ROW(S1304))),"")</f>
        <v>Horní Benešov</v>
      </c>
      <c r="U1306" t="s">
        <v>8819</v>
      </c>
      <c r="V1306">
        <v>539961.0</v>
      </c>
    </row>
    <row r="1307" spans="13:22" ht="12.75" customHeight="1">
      <c r="M1307" s="336">
        <f>IF(ISNUMBER(SEARCH(ZAKL_DATA!$B$29,N1307)),MAX($M$2:M1306)+1,0)</f>
        <v>0.0</v>
      </c>
      <c r="N1307" s="318"/>
      <c r="O1307" s="316"/>
      <c r="Q1307" s="320" t="str">
        <f>IFERROR(VLOOKUP(ROWS($Q$3:Q1307),$M$3:$N$1699,2,0),"")</f>
        <v/>
      </c>
      <c r="S1307" t="str">
        <f>IF(ISNUMBER(SEARCH(ZAKL_DATA!$B$18,FU!$U1307)),U1307,"")</f>
        <v>Horní Beřkovice</v>
      </c>
      <c r="T1307" t="str">
        <f t="array" ref="T1307">IFERROR(INDEX($S$3:$S$6255,SMALL(IF(ISNUMBER(SEARCH("",$S$3:$S$6255)),ROW($S$1:$S$6253),""),ROW(S1305))),"")</f>
        <v>Horní Beřkovice</v>
      </c>
      <c r="U1307" t="s">
        <v>6583</v>
      </c>
      <c r="V1307">
        <v>539970.0</v>
      </c>
    </row>
    <row r="1308" spans="13:22" ht="12.75" customHeight="1">
      <c r="M1308" s="336">
        <f>IF(ISNUMBER(SEARCH(ZAKL_DATA!$B$29,N1308)),MAX($M$2:M1307)+1,0)</f>
        <v>0.0</v>
      </c>
      <c r="N1308" s="318"/>
      <c r="O1308" s="316"/>
      <c r="Q1308" s="320" t="str">
        <f>IFERROR(VLOOKUP(ROWS($Q$3:Q1308),$M$3:$N$1699,2,0),"")</f>
        <v/>
      </c>
      <c r="S1308" t="str">
        <f>IF(ISNUMBER(SEARCH(ZAKL_DATA!$B$18,FU!$U1308)),U1308,"")</f>
        <v>Horní Bezděkov</v>
      </c>
      <c r="T1308" t="str">
        <f t="array" ref="T1308">IFERROR(INDEX($S$3:$S$6255,SMALL(IF(ISNUMBER(SEARCH("",$S$3:$S$6255)),ROW($S$1:$S$6253),""),ROW(S1306))),"")</f>
        <v>Horní Bezděkov</v>
      </c>
      <c r="U1308" t="s">
        <v>4191</v>
      </c>
      <c r="V1308">
        <v>539988.0</v>
      </c>
    </row>
    <row r="1309" spans="13:22" ht="12.75" customHeight="1">
      <c r="M1309" s="336">
        <f>IF(ISNUMBER(SEARCH(ZAKL_DATA!$B$29,N1309)),MAX($M$2:M1308)+1,0)</f>
        <v>0.0</v>
      </c>
      <c r="N1309" s="318"/>
      <c r="O1309" s="316"/>
      <c r="Q1309" s="320" t="str">
        <f>IFERROR(VLOOKUP(ROWS($Q$3:Q1309),$M$3:$N$1699,2,0),"")</f>
        <v/>
      </c>
      <c r="S1309" t="str">
        <f>IF(ISNUMBER(SEARCH(ZAKL_DATA!$B$18,FU!$U1309)),U1309,"")</f>
        <v>Horní Blatná</v>
      </c>
      <c r="T1309" t="str">
        <f t="array" ref="T1309">IFERROR(INDEX($S$3:$S$6255,SMALL(IF(ISNUMBER(SEARCH("",$S$3:$S$6255)),ROW($S$1:$S$6253),""),ROW(S1307))),"")</f>
        <v>Horní Blatná</v>
      </c>
      <c r="U1309" t="s">
        <v>5962</v>
      </c>
      <c r="V1309">
        <v>539996.0</v>
      </c>
    </row>
    <row r="1310" spans="13:22" ht="12.75" customHeight="1">
      <c r="M1310" s="336">
        <f>IF(ISNUMBER(SEARCH(ZAKL_DATA!$B$29,N1310)),MAX($M$2:M1309)+1,0)</f>
        <v>0.0</v>
      </c>
      <c r="N1310" s="318"/>
      <c r="O1310" s="316"/>
      <c r="Q1310" s="320" t="str">
        <f>IFERROR(VLOOKUP(ROWS($Q$3:Q1310),$M$3:$N$1699,2,0),"")</f>
        <v/>
      </c>
      <c r="S1310" t="str">
        <f>IF(ISNUMBER(SEARCH(ZAKL_DATA!$B$18,FU!$U1310)),U1310,"")</f>
        <v>Horní Bludovice</v>
      </c>
      <c r="T1310" t="str">
        <f t="array" ref="T1310">IFERROR(INDEX($S$3:$S$6255,SMALL(IF(ISNUMBER(SEARCH("",$S$3:$S$6255)),ROW($S$1:$S$6253),""),ROW(S1308))),"")</f>
        <v>Horní Bludovice</v>
      </c>
      <c r="U1310" t="s">
        <v>8860</v>
      </c>
      <c r="V1310">
        <v>540005.0</v>
      </c>
    </row>
    <row r="1311" spans="13:22" ht="12.75" customHeight="1">
      <c r="M1311" s="336">
        <f>IF(ISNUMBER(SEARCH(ZAKL_DATA!$B$29,N1311)),MAX($M$2:M1310)+1,0)</f>
        <v>0.0</v>
      </c>
      <c r="N1311" s="318"/>
      <c r="O1311" s="316"/>
      <c r="Q1311" s="320" t="str">
        <f>IFERROR(VLOOKUP(ROWS($Q$3:Q1311),$M$3:$N$1699,2,0),"")</f>
        <v/>
      </c>
      <c r="S1311" t="str">
        <f>IF(ISNUMBER(SEARCH(ZAKL_DATA!$B$18,FU!$U1311)),U1311,"")</f>
        <v>Horní Bojanovice</v>
      </c>
      <c r="T1311" t="str">
        <f t="array" ref="T1311">IFERROR(INDEX($S$3:$S$6255,SMALL(IF(ISNUMBER(SEARCH("",$S$3:$S$6255)),ROW($S$1:$S$6253),""),ROW(S1309))),"")</f>
        <v>Horní Bojanovice</v>
      </c>
      <c r="U1311" t="s">
        <v>7967</v>
      </c>
      <c r="V1311">
        <v>540013.0</v>
      </c>
    </row>
    <row r="1312" spans="13:22" ht="12.75" customHeight="1">
      <c r="M1312" s="336">
        <f>IF(ISNUMBER(SEARCH(ZAKL_DATA!$B$29,N1312)),MAX($M$2:M1311)+1,0)</f>
        <v>0.0</v>
      </c>
      <c r="N1312" s="318"/>
      <c r="O1312" s="316"/>
      <c r="Q1312" s="320" t="str">
        <f>IFERROR(VLOOKUP(ROWS($Q$3:Q1312),$M$3:$N$1699,2,0),"")</f>
        <v/>
      </c>
      <c r="S1312" t="str">
        <f>IF(ISNUMBER(SEARCH(ZAKL_DATA!$B$18,FU!$U1312)),U1312,"")</f>
        <v>Horní Bradlo</v>
      </c>
      <c r="T1312" t="str">
        <f t="array" ref="T1312">IFERROR(INDEX($S$3:$S$6255,SMALL(IF(ISNUMBER(SEARCH("",$S$3:$S$6255)),ROW($S$1:$S$6253),""),ROW(S1310))),"")</f>
        <v>Horní Bradlo</v>
      </c>
      <c r="U1312" t="s">
        <v>7085</v>
      </c>
      <c r="V1312">
        <v>540021.0</v>
      </c>
    </row>
    <row r="1313" spans="13:22" ht="12.75" customHeight="1">
      <c r="M1313" s="336">
        <f>IF(ISNUMBER(SEARCH(ZAKL_DATA!$B$29,N1313)),MAX($M$2:M1312)+1,0)</f>
        <v>0.0</v>
      </c>
      <c r="N1313" s="318"/>
      <c r="O1313" s="316"/>
      <c r="Q1313" s="320" t="str">
        <f>IFERROR(VLOOKUP(ROWS($Q$3:Q1313),$M$3:$N$1699,2,0),"")</f>
        <v/>
      </c>
      <c r="S1313" t="str">
        <f>IF(ISNUMBER(SEARCH(ZAKL_DATA!$B$18,FU!$U1313)),U1313,"")</f>
        <v>Horní Branná</v>
      </c>
      <c r="T1313" t="str">
        <f t="array" ref="T1313">IFERROR(INDEX($S$3:$S$6255,SMALL(IF(ISNUMBER(SEARCH("",$S$3:$S$6255)),ROW($S$1:$S$6253),""),ROW(S1311))),"")</f>
        <v>Horní Branná</v>
      </c>
      <c r="U1313" t="s">
        <v>7493</v>
      </c>
      <c r="V1313">
        <v>540030.0</v>
      </c>
    </row>
    <row r="1314" spans="13:22" ht="12.75" customHeight="1">
      <c r="M1314" s="336">
        <f>IF(ISNUMBER(SEARCH(ZAKL_DATA!$B$29,N1314)),MAX($M$2:M1313)+1,0)</f>
        <v>0.0</v>
      </c>
      <c r="N1314" s="318"/>
      <c r="O1314" s="316"/>
      <c r="Q1314" s="320" t="str">
        <f>IFERROR(VLOOKUP(ROWS($Q$3:Q1314),$M$3:$N$1699,2,0),"")</f>
        <v/>
      </c>
      <c r="S1314" t="str">
        <f>IF(ISNUMBER(SEARCH(ZAKL_DATA!$B$18,FU!$U1314)),U1314,"")</f>
        <v>Horní Brusnice</v>
      </c>
      <c r="T1314" t="str">
        <f t="array" ref="T1314">IFERROR(INDEX($S$3:$S$6255,SMALL(IF(ISNUMBER(SEARCH("",$S$3:$S$6255)),ROW($S$1:$S$6253),""),ROW(S1312))),"")</f>
        <v>Horní Brusnice</v>
      </c>
      <c r="U1314" t="s">
        <v>7636</v>
      </c>
      <c r="V1314">
        <v>540048.0</v>
      </c>
    </row>
    <row r="1315" spans="13:22" ht="12.75" customHeight="1">
      <c r="M1315" s="336">
        <f>IF(ISNUMBER(SEARCH(ZAKL_DATA!$B$29,N1315)),MAX($M$2:M1314)+1,0)</f>
        <v>0.0</v>
      </c>
      <c r="N1315" s="318"/>
      <c r="O1315" s="316"/>
      <c r="Q1315" s="320" t="str">
        <f>IFERROR(VLOOKUP(ROWS($Q$3:Q1315),$M$3:$N$1699,2,0),"")</f>
        <v/>
      </c>
      <c r="S1315" t="str">
        <f>IF(ISNUMBER(SEARCH(ZAKL_DATA!$B$18,FU!$U1315)),U1315,"")</f>
        <v>Horní Břečkov</v>
      </c>
      <c r="T1315" t="str">
        <f t="array" ref="T1315">IFERROR(INDEX($S$3:$S$6255,SMALL(IF(ISNUMBER(SEARCH("",$S$3:$S$6255)),ROW($S$1:$S$6253),""),ROW(S1313))),"")</f>
        <v>Horní Břečkov</v>
      </c>
      <c r="U1315" t="s">
        <v>8602</v>
      </c>
      <c r="V1315">
        <v>540056.0</v>
      </c>
    </row>
    <row r="1316" spans="13:22" ht="12.75" customHeight="1">
      <c r="M1316" s="336">
        <f>IF(ISNUMBER(SEARCH(ZAKL_DATA!$B$29,N1316)),MAX($M$2:M1315)+1,0)</f>
        <v>0.0</v>
      </c>
      <c r="N1316" s="318"/>
      <c r="O1316" s="316"/>
      <c r="Q1316" s="320" t="str">
        <f>IFERROR(VLOOKUP(ROWS($Q$3:Q1316),$M$3:$N$1699,2,0),"")</f>
        <v/>
      </c>
      <c r="S1316" t="str">
        <f>IF(ISNUMBER(SEARCH(ZAKL_DATA!$B$18,FU!$U1316)),U1316,"")</f>
        <v>Horní Bříza</v>
      </c>
      <c r="T1316" t="str">
        <f t="array" ref="T1316">IFERROR(INDEX($S$3:$S$6255,SMALL(IF(ISNUMBER(SEARCH("",$S$3:$S$6255)),ROW($S$1:$S$6253),""),ROW(S1314))),"")</f>
        <v>Horní Bříza</v>
      </c>
      <c r="U1316" t="s">
        <v>6123</v>
      </c>
      <c r="V1316">
        <v>540064.0</v>
      </c>
    </row>
    <row r="1317" spans="13:22" ht="12.75" customHeight="1">
      <c r="M1317" s="336">
        <f>IF(ISNUMBER(SEARCH(ZAKL_DATA!$B$29,N1317)),MAX($M$2:M1316)+1,0)</f>
        <v>0.0</v>
      </c>
      <c r="N1317" s="318"/>
      <c r="O1317" s="316"/>
      <c r="Q1317" s="320" t="str">
        <f>IFERROR(VLOOKUP(ROWS($Q$3:Q1317),$M$3:$N$1699,2,0),"")</f>
        <v/>
      </c>
      <c r="S1317" t="str">
        <f>IF(ISNUMBER(SEARCH(ZAKL_DATA!$B$18,FU!$U1317)),U1317,"")</f>
        <v>Horní Bukovina</v>
      </c>
      <c r="T1317" t="str">
        <f t="array" ref="T1317">IFERROR(INDEX($S$3:$S$6255,SMALL(IF(ISNUMBER(SEARCH("",$S$3:$S$6255)),ROW($S$1:$S$6253),""),ROW(S1315))),"")</f>
        <v>Horní Bukovina</v>
      </c>
      <c r="U1317" t="s">
        <v>4522</v>
      </c>
      <c r="V1317">
        <v>540072.0</v>
      </c>
    </row>
    <row r="1318" spans="13:22" ht="12.75" customHeight="1">
      <c r="M1318" s="336">
        <f>IF(ISNUMBER(SEARCH(ZAKL_DATA!$B$29,N1318)),MAX($M$2:M1317)+1,0)</f>
        <v>0.0</v>
      </c>
      <c r="N1318" s="318"/>
      <c r="O1318" s="316"/>
      <c r="Q1318" s="320" t="str">
        <f>IFERROR(VLOOKUP(ROWS($Q$3:Q1318),$M$3:$N$1699,2,0),"")</f>
        <v/>
      </c>
      <c r="S1318" t="str">
        <f>IF(ISNUMBER(SEARCH(ZAKL_DATA!$B$18,FU!$U1318)),U1318,"")</f>
        <v>Horní Cerekev</v>
      </c>
      <c r="T1318" t="str">
        <f t="array" ref="T1318">IFERROR(INDEX($S$3:$S$6255,SMALL(IF(ISNUMBER(SEARCH("",$S$3:$S$6255)),ROW($S$1:$S$6253),""),ROW(S1316))),"")</f>
        <v>Horní Cerekev</v>
      </c>
      <c r="U1318" t="s">
        <v>5398</v>
      </c>
      <c r="V1318">
        <v>540081.0</v>
      </c>
    </row>
    <row r="1319" spans="13:22" ht="12.75" customHeight="1">
      <c r="M1319" s="336">
        <f>IF(ISNUMBER(SEARCH(ZAKL_DATA!$B$29,N1319)),MAX($M$2:M1318)+1,0)</f>
        <v>0.0</v>
      </c>
      <c r="N1319" s="318"/>
      <c r="O1319" s="316"/>
      <c r="Q1319" s="320" t="str">
        <f>IFERROR(VLOOKUP(ROWS($Q$3:Q1319),$M$3:$N$1699,2,0),"")</f>
        <v/>
      </c>
      <c r="S1319" t="str">
        <f>IF(ISNUMBER(SEARCH(ZAKL_DATA!$B$18,FU!$U1319)),U1319,"")</f>
        <v>Horní Čermná</v>
      </c>
      <c r="T1319" t="str">
        <f t="array" ref="T1319">IFERROR(INDEX($S$3:$S$6255,SMALL(IF(ISNUMBER(SEARCH("",$S$3:$S$6255)),ROW($S$1:$S$6253),""),ROW(S1317))),"")</f>
        <v>Horní Čermná</v>
      </c>
      <c r="U1319" t="s">
        <v>7705</v>
      </c>
      <c r="V1319">
        <v>540099.0</v>
      </c>
    </row>
    <row r="1320" spans="13:22" ht="12.75" customHeight="1">
      <c r="M1320" s="336">
        <f>IF(ISNUMBER(SEARCH(ZAKL_DATA!$B$29,N1320)),MAX($M$2:M1319)+1,0)</f>
        <v>0.0</v>
      </c>
      <c r="N1320" s="318"/>
      <c r="O1320" s="316"/>
      <c r="Q1320" s="320" t="str">
        <f>IFERROR(VLOOKUP(ROWS($Q$3:Q1320),$M$3:$N$1699,2,0),"")</f>
        <v/>
      </c>
      <c r="S1320" t="str">
        <f>IF(ISNUMBER(SEARCH(ZAKL_DATA!$B$18,FU!$U1320)),U1320,"")</f>
        <v>Horní Domaslavice</v>
      </c>
      <c r="T1320" t="str">
        <f t="array" ref="T1320">IFERROR(INDEX($S$3:$S$6255,SMALL(IF(ISNUMBER(SEARCH("",$S$3:$S$6255)),ROW($S$1:$S$6253),""),ROW(S1318))),"")</f>
        <v>Horní Domaslavice</v>
      </c>
      <c r="U1320" t="s">
        <v>3794</v>
      </c>
      <c r="V1320">
        <v>540102.0</v>
      </c>
    </row>
    <row r="1321" spans="13:22" ht="12.75" customHeight="1">
      <c r="M1321" s="336">
        <f>IF(ISNUMBER(SEARCH(ZAKL_DATA!$B$29,N1321)),MAX($M$2:M1320)+1,0)</f>
        <v>0.0</v>
      </c>
      <c r="N1321" s="318"/>
      <c r="O1321" s="316"/>
      <c r="Q1321" s="320" t="str">
        <f>IFERROR(VLOOKUP(ROWS($Q$3:Q1321),$M$3:$N$1699,2,0),"")</f>
        <v/>
      </c>
      <c r="S1321" t="str">
        <f>IF(ISNUMBER(SEARCH(ZAKL_DATA!$B$18,FU!$U1321)),U1321,"")</f>
        <v>Horní Dubenky</v>
      </c>
      <c r="T1321" t="str">
        <f t="array" ref="T1321">IFERROR(INDEX($S$3:$S$6255,SMALL(IF(ISNUMBER(SEARCH("",$S$3:$S$6255)),ROW($S$1:$S$6253),""),ROW(S1319))),"")</f>
        <v>Horní Dubenky</v>
      </c>
      <c r="U1321" t="s">
        <v>8149</v>
      </c>
      <c r="V1321">
        <v>540111.0</v>
      </c>
    </row>
    <row r="1322" spans="13:22" ht="12.75" customHeight="1">
      <c r="M1322" s="336">
        <f>IF(ISNUMBER(SEARCH(ZAKL_DATA!$B$29,N1322)),MAX($M$2:M1321)+1,0)</f>
        <v>0.0</v>
      </c>
      <c r="N1322" s="318"/>
      <c r="O1322" s="316"/>
      <c r="Q1322" s="320" t="str">
        <f>IFERROR(VLOOKUP(ROWS($Q$3:Q1322),$M$3:$N$1699,2,0),"")</f>
        <v/>
      </c>
      <c r="S1322" t="str">
        <f>IF(ISNUMBER(SEARCH(ZAKL_DATA!$B$18,FU!$U1322)),U1322,"")</f>
        <v>Horní Dubňany</v>
      </c>
      <c r="T1322" t="str">
        <f t="array" ref="T1322">IFERROR(INDEX($S$3:$S$6255,SMALL(IF(ISNUMBER(SEARCH("",$S$3:$S$6255)),ROW($S$1:$S$6253),""),ROW(S1320))),"")</f>
        <v>Horní Dubňany</v>
      </c>
      <c r="U1322" t="s">
        <v>8603</v>
      </c>
      <c r="V1322">
        <v>540129.0</v>
      </c>
    </row>
    <row r="1323" spans="13:22" ht="12.75" customHeight="1">
      <c r="M1323" s="336">
        <f>IF(ISNUMBER(SEARCH(ZAKL_DATA!$B$29,N1323)),MAX($M$2:M1322)+1,0)</f>
        <v>0.0</v>
      </c>
      <c r="N1323" s="318"/>
      <c r="O1323" s="316"/>
      <c r="Q1323" s="320" t="str">
        <f>IFERROR(VLOOKUP(ROWS($Q$3:Q1323),$M$3:$N$1699,2,0),"")</f>
        <v/>
      </c>
      <c r="S1323" t="str">
        <f>IF(ISNUMBER(SEARCH(ZAKL_DATA!$B$18,FU!$U1323)),U1323,"")</f>
        <v>Horní Dunajovice</v>
      </c>
      <c r="T1323" t="str">
        <f t="array" ref="T1323">IFERROR(INDEX($S$3:$S$6255,SMALL(IF(ISNUMBER(SEARCH("",$S$3:$S$6255)),ROW($S$1:$S$6253),""),ROW(S1321))),"")</f>
        <v>Horní Dunajovice</v>
      </c>
      <c r="U1323" t="s">
        <v>8604</v>
      </c>
      <c r="V1323">
        <v>540137.0</v>
      </c>
    </row>
    <row r="1324" spans="13:22" ht="12.75" customHeight="1">
      <c r="M1324" s="336">
        <f>IF(ISNUMBER(SEARCH(ZAKL_DATA!$B$29,N1324)),MAX($M$2:M1323)+1,0)</f>
        <v>0.0</v>
      </c>
      <c r="N1324" s="318"/>
      <c r="O1324" s="316"/>
      <c r="Q1324" s="320" t="str">
        <f>IFERROR(VLOOKUP(ROWS($Q$3:Q1324),$M$3:$N$1699,2,0),"")</f>
        <v/>
      </c>
      <c r="S1324" t="str">
        <f>IF(ISNUMBER(SEARCH(ZAKL_DATA!$B$18,FU!$U1324)),U1324,"")</f>
        <v>Horní Dvořiště</v>
      </c>
      <c r="T1324" t="str">
        <f t="array" ref="T1324">IFERROR(INDEX($S$3:$S$6255,SMALL(IF(ISNUMBER(SEARCH("",$S$3:$S$6255)),ROW($S$1:$S$6253),""),ROW(S1322))),"")</f>
        <v>Horní Dvořiště</v>
      </c>
      <c r="U1324" t="s">
        <v>5231</v>
      </c>
      <c r="V1324">
        <v>540145.0</v>
      </c>
    </row>
    <row r="1325" spans="13:22" ht="12.75" customHeight="1">
      <c r="M1325" s="336">
        <f>IF(ISNUMBER(SEARCH(ZAKL_DATA!$B$29,N1325)),MAX($M$2:M1324)+1,0)</f>
        <v>0.0</v>
      </c>
      <c r="N1325" s="318"/>
      <c r="O1325" s="316"/>
      <c r="Q1325" s="320" t="str">
        <f>IFERROR(VLOOKUP(ROWS($Q$3:Q1325),$M$3:$N$1699,2,0),"")</f>
        <v/>
      </c>
      <c r="S1325" t="str">
        <f>IF(ISNUMBER(SEARCH(ZAKL_DATA!$B$18,FU!$U1325)),U1325,"")</f>
        <v>Horní Habartice</v>
      </c>
      <c r="T1325" t="str">
        <f t="array" ref="T1325">IFERROR(INDEX($S$3:$S$6255,SMALL(IF(ISNUMBER(SEARCH("",$S$3:$S$6255)),ROW($S$1:$S$6253),""),ROW(S1323))),"")</f>
        <v>Horní Habartice</v>
      </c>
      <c r="U1325" t="s">
        <v>5265</v>
      </c>
      <c r="V1325">
        <v>540153.0</v>
      </c>
    </row>
    <row r="1326" spans="13:22" ht="12.75" customHeight="1">
      <c r="M1326" s="336">
        <f>IF(ISNUMBER(SEARCH(ZAKL_DATA!$B$29,N1326)),MAX($M$2:M1325)+1,0)</f>
        <v>0.0</v>
      </c>
      <c r="N1326" s="318"/>
      <c r="O1326" s="316"/>
      <c r="Q1326" s="320" t="str">
        <f>IFERROR(VLOOKUP(ROWS($Q$3:Q1326),$M$3:$N$1699,2,0),"")</f>
        <v/>
      </c>
      <c r="S1326" t="str">
        <f>IF(ISNUMBER(SEARCH(ZAKL_DATA!$B$18,FU!$U1326)),U1326,"")</f>
        <v>Horní Heřmanice</v>
      </c>
      <c r="T1326" t="str">
        <f t="array" ref="T1326">IFERROR(INDEX($S$3:$S$6255,SMALL(IF(ISNUMBER(SEARCH("",$S$3:$S$6255)),ROW($S$1:$S$6253),""),ROW(S1324))),"")</f>
        <v>Horní Heřmanice</v>
      </c>
      <c r="U1326" t="s">
        <v>7706</v>
      </c>
      <c r="V1326">
        <v>540161.0</v>
      </c>
    </row>
    <row r="1327" spans="13:22" ht="12.75" customHeight="1">
      <c r="M1327" s="336">
        <f>IF(ISNUMBER(SEARCH(ZAKL_DATA!$B$29,N1327)),MAX($M$2:M1326)+1,0)</f>
        <v>0.0</v>
      </c>
      <c r="N1327" s="318"/>
      <c r="O1327" s="316"/>
      <c r="Q1327" s="320" t="str">
        <f>IFERROR(VLOOKUP(ROWS($Q$3:Q1327),$M$3:$N$1699,2,0),"")</f>
        <v/>
      </c>
      <c r="S1327" t="str">
        <f>IF(ISNUMBER(SEARCH(ZAKL_DATA!$B$18,FU!$U1327)),U1327,"")</f>
        <v>Horní Heřmanice</v>
      </c>
      <c r="T1327" t="str">
        <f t="array" ref="T1327">IFERROR(INDEX($S$3:$S$6255,SMALL(IF(ISNUMBER(SEARCH("",$S$3:$S$6255)),ROW($S$1:$S$6253),""),ROW(S1325))),"")</f>
        <v>Horní Heřmanice</v>
      </c>
      <c r="U1327" t="s">
        <v>7706</v>
      </c>
      <c r="V1327">
        <v>540170.0</v>
      </c>
    </row>
    <row r="1328" spans="13:22" ht="12.75" customHeight="1">
      <c r="M1328" s="336">
        <f>IF(ISNUMBER(SEARCH(ZAKL_DATA!$B$29,N1328)),MAX($M$2:M1327)+1,0)</f>
        <v>0.0</v>
      </c>
      <c r="N1328" s="318"/>
      <c r="O1328" s="316"/>
      <c r="Q1328" s="320" t="str">
        <f>IFERROR(VLOOKUP(ROWS($Q$3:Q1328),$M$3:$N$1699,2,0),"")</f>
        <v/>
      </c>
      <c r="S1328" t="str">
        <f>IF(ISNUMBER(SEARCH(ZAKL_DATA!$B$18,FU!$U1328)),U1328,"")</f>
        <v>Horní Jelení</v>
      </c>
      <c r="T1328" t="str">
        <f t="array" ref="T1328">IFERROR(INDEX($S$3:$S$6255,SMALL(IF(ISNUMBER(SEARCH("",$S$3:$S$6255)),ROW($S$1:$S$6253),""),ROW(S1326))),"")</f>
        <v>Horní Jelení</v>
      </c>
      <c r="U1328" t="s">
        <v>7362</v>
      </c>
      <c r="V1328">
        <v>540188.0</v>
      </c>
    </row>
    <row r="1329" spans="13:22" ht="12.75" customHeight="1">
      <c r="M1329" s="336">
        <f>IF(ISNUMBER(SEARCH(ZAKL_DATA!$B$29,N1329)),MAX($M$2:M1328)+1,0)</f>
        <v>0.0</v>
      </c>
      <c r="N1329" s="318"/>
      <c r="O1329" s="316"/>
      <c r="Q1329" s="320" t="str">
        <f>IFERROR(VLOOKUP(ROWS($Q$3:Q1329),$M$3:$N$1699,2,0),"")</f>
        <v/>
      </c>
      <c r="S1329" t="str">
        <f>IF(ISNUMBER(SEARCH(ZAKL_DATA!$B$18,FU!$U1329)),U1329,"")</f>
        <v>Horní Jiřetín</v>
      </c>
      <c r="T1329" t="str">
        <f t="array" ref="T1329">IFERROR(INDEX($S$3:$S$6255,SMALL(IF(ISNUMBER(SEARCH("",$S$3:$S$6255)),ROW($S$1:$S$6253),""),ROW(S1327))),"")</f>
        <v>Horní Jiřetín</v>
      </c>
      <c r="U1329" t="s">
        <v>6768</v>
      </c>
      <c r="V1329">
        <v>540196.0</v>
      </c>
    </row>
    <row r="1330" spans="13:22" ht="12.75" customHeight="1">
      <c r="M1330" s="336">
        <f>IF(ISNUMBER(SEARCH(ZAKL_DATA!$B$29,N1330)),MAX($M$2:M1329)+1,0)</f>
        <v>0.0</v>
      </c>
      <c r="N1330" s="318"/>
      <c r="O1330" s="316"/>
      <c r="Q1330" s="320" t="str">
        <f>IFERROR(VLOOKUP(ROWS($Q$3:Q1330),$M$3:$N$1699,2,0),"")</f>
        <v/>
      </c>
      <c r="S1330" t="str">
        <f>IF(ISNUMBER(SEARCH(ZAKL_DATA!$B$18,FU!$U1330)),U1330,"")</f>
        <v>Horní Kalná</v>
      </c>
      <c r="T1330" t="str">
        <f t="array" ref="T1330">IFERROR(INDEX($S$3:$S$6255,SMALL(IF(ISNUMBER(SEARCH("",$S$3:$S$6255)),ROW($S$1:$S$6253),""),ROW(S1328))),"")</f>
        <v>Horní Kalná</v>
      </c>
      <c r="U1330" t="s">
        <v>7638</v>
      </c>
      <c r="V1330">
        <v>540200.0</v>
      </c>
    </row>
    <row r="1331" spans="13:22" ht="12.75" customHeight="1">
      <c r="M1331" s="336">
        <f>IF(ISNUMBER(SEARCH(ZAKL_DATA!$B$29,N1331)),MAX($M$2:M1330)+1,0)</f>
        <v>0.0</v>
      </c>
      <c r="N1331" s="318"/>
      <c r="O1331" s="316"/>
      <c r="Q1331" s="320" t="str">
        <f>IFERROR(VLOOKUP(ROWS($Q$3:Q1331),$M$3:$N$1699,2,0),"")</f>
        <v/>
      </c>
      <c r="S1331" t="str">
        <f>IF(ISNUMBER(SEARCH(ZAKL_DATA!$B$18,FU!$U1331)),U1331,"")</f>
        <v>Horní Kamenice</v>
      </c>
      <c r="T1331" t="str">
        <f t="array" ref="T1331">IFERROR(INDEX($S$3:$S$6255,SMALL(IF(ISNUMBER(SEARCH("",$S$3:$S$6255)),ROW($S$1:$S$6253),""),ROW(S1329))),"")</f>
        <v>Horní Kamenice</v>
      </c>
      <c r="U1331" t="s">
        <v>5860</v>
      </c>
      <c r="V1331">
        <v>540218.0</v>
      </c>
    </row>
    <row r="1332" spans="13:22" ht="12.75" customHeight="1">
      <c r="M1332" s="336">
        <f>IF(ISNUMBER(SEARCH(ZAKL_DATA!$B$29,N1332)),MAX($M$2:M1331)+1,0)</f>
        <v>0.0</v>
      </c>
      <c r="N1332" s="318"/>
      <c r="O1332" s="316"/>
      <c r="Q1332" s="320" t="str">
        <f>IFERROR(VLOOKUP(ROWS($Q$3:Q1332),$M$3:$N$1699,2,0),"")</f>
        <v/>
      </c>
      <c r="S1332" t="str">
        <f>IF(ISNUMBER(SEARCH(ZAKL_DATA!$B$18,FU!$U1332)),U1332,"")</f>
        <v>Horní Kněžeklady</v>
      </c>
      <c r="T1332" t="str">
        <f t="array" ref="T1332">IFERROR(INDEX($S$3:$S$6255,SMALL(IF(ISNUMBER(SEARCH("",$S$3:$S$6255)),ROW($S$1:$S$6253),""),ROW(S1330))),"")</f>
        <v>Horní Kněžeklady</v>
      </c>
      <c r="U1332" t="s">
        <v>4548</v>
      </c>
      <c r="V1332">
        <v>540226.0</v>
      </c>
    </row>
    <row r="1333" spans="13:22" ht="12.75" customHeight="1">
      <c r="M1333" s="336">
        <f>IF(ISNUMBER(SEARCH(ZAKL_DATA!$B$29,N1333)),MAX($M$2:M1332)+1,0)</f>
        <v>0.0</v>
      </c>
      <c r="N1333" s="318"/>
      <c r="O1333" s="316"/>
      <c r="Q1333" s="320" t="str">
        <f>IFERROR(VLOOKUP(ROWS($Q$3:Q1333),$M$3:$N$1699,2,0),"")</f>
        <v/>
      </c>
      <c r="S1333" t="str">
        <f>IF(ISNUMBER(SEARCH(ZAKL_DATA!$B$18,FU!$U1333)),U1333,"")</f>
        <v>Horní Kounice</v>
      </c>
      <c r="T1333" t="str">
        <f t="array" ref="T1333">IFERROR(INDEX($S$3:$S$6255,SMALL(IF(ISNUMBER(SEARCH("",$S$3:$S$6255)),ROW($S$1:$S$6253),""),ROW(S1331))),"")</f>
        <v>Horní Kounice</v>
      </c>
      <c r="U1333" t="s">
        <v>8605</v>
      </c>
      <c r="V1333">
        <v>540234.0</v>
      </c>
    </row>
    <row r="1334" spans="13:22" ht="12.75" customHeight="1">
      <c r="M1334" s="336">
        <f>IF(ISNUMBER(SEARCH(ZAKL_DATA!$B$29,N1334)),MAX($M$2:M1333)+1,0)</f>
        <v>0.0</v>
      </c>
      <c r="N1334" s="318"/>
      <c r="O1334" s="316"/>
      <c r="Q1334" s="320" t="str">
        <f>IFERROR(VLOOKUP(ROWS($Q$3:Q1334),$M$3:$N$1699,2,0),"")</f>
        <v/>
      </c>
      <c r="S1334" t="str">
        <f>IF(ISNUMBER(SEARCH(ZAKL_DATA!$B$18,FU!$U1334)),U1334,"")</f>
        <v>Horní Kozolupy</v>
      </c>
      <c r="T1334" t="str">
        <f t="array" ref="T1334">IFERROR(INDEX($S$3:$S$6255,SMALL(IF(ISNUMBER(SEARCH("",$S$3:$S$6255)),ROW($S$1:$S$6253),""),ROW(S1332))),"")</f>
        <v>Horní Kozolupy</v>
      </c>
      <c r="U1334" t="s">
        <v>4987</v>
      </c>
      <c r="V1334">
        <v>540242.0</v>
      </c>
    </row>
    <row r="1335" spans="13:22" ht="12.75" customHeight="1">
      <c r="M1335" s="336">
        <f>IF(ISNUMBER(SEARCH(ZAKL_DATA!$B$29,N1335)),MAX($M$2:M1334)+1,0)</f>
        <v>0.0</v>
      </c>
      <c r="N1335" s="318"/>
      <c r="O1335" s="316"/>
      <c r="Q1335" s="320" t="str">
        <f>IFERROR(VLOOKUP(ROWS($Q$3:Q1335),$M$3:$N$1699,2,0),"")</f>
        <v/>
      </c>
      <c r="S1335" t="str">
        <f>IF(ISNUMBER(SEARCH(ZAKL_DATA!$B$18,FU!$U1335)),U1335,"")</f>
        <v>Horní Krupá</v>
      </c>
      <c r="T1335" t="str">
        <f t="array" ref="T1335">IFERROR(INDEX($S$3:$S$6255,SMALL(IF(ISNUMBER(SEARCH("",$S$3:$S$6255)),ROW($S$1:$S$6253),""),ROW(S1333))),"")</f>
        <v>Horní Krupá</v>
      </c>
      <c r="U1335" t="s">
        <v>6861</v>
      </c>
      <c r="V1335">
        <v>540251.0</v>
      </c>
    </row>
    <row r="1336" spans="13:22" ht="12.75" customHeight="1">
      <c r="M1336" s="336">
        <f>IF(ISNUMBER(SEARCH(ZAKL_DATA!$B$29,N1336)),MAX($M$2:M1335)+1,0)</f>
        <v>0.0</v>
      </c>
      <c r="N1336" s="318"/>
      <c r="O1336" s="316"/>
      <c r="Q1336" s="320" t="str">
        <f>IFERROR(VLOOKUP(ROWS($Q$3:Q1336),$M$3:$N$1699,2,0),"")</f>
        <v/>
      </c>
      <c r="S1336" t="str">
        <f>IF(ISNUMBER(SEARCH(ZAKL_DATA!$B$18,FU!$U1336)),U1336,"")</f>
        <v>Horní Kruty</v>
      </c>
      <c r="T1336" t="str">
        <f t="array" ref="T1336">IFERROR(INDEX($S$3:$S$6255,SMALL(IF(ISNUMBER(SEARCH("",$S$3:$S$6255)),ROW($S$1:$S$6253),""),ROW(S1334))),"")</f>
        <v>Horní Kruty</v>
      </c>
      <c r="U1336" t="s">
        <v>4289</v>
      </c>
      <c r="V1336">
        <v>540269.0</v>
      </c>
    </row>
    <row r="1337" spans="13:22" ht="12.75" customHeight="1">
      <c r="M1337" s="336">
        <f>IF(ISNUMBER(SEARCH(ZAKL_DATA!$B$29,N1337)),MAX($M$2:M1336)+1,0)</f>
        <v>0.0</v>
      </c>
      <c r="N1337" s="318"/>
      <c r="O1337" s="316"/>
      <c r="Q1337" s="320" t="str">
        <f>IFERROR(VLOOKUP(ROWS($Q$3:Q1337),$M$3:$N$1699,2,0),"")</f>
        <v/>
      </c>
      <c r="S1337" t="str">
        <f>IF(ISNUMBER(SEARCH(ZAKL_DATA!$B$18,FU!$U1337)),U1337,"")</f>
        <v>Horní Lapač</v>
      </c>
      <c r="T1337" t="str">
        <f t="array" ref="T1337">IFERROR(INDEX($S$3:$S$6255,SMALL(IF(ISNUMBER(SEARCH("",$S$3:$S$6255)),ROW($S$1:$S$6253),""),ROW(S1335))),"")</f>
        <v>Horní Lapač</v>
      </c>
      <c r="U1337" t="s">
        <v>8244</v>
      </c>
      <c r="V1337">
        <v>540285.0</v>
      </c>
    </row>
    <row r="1338" spans="13:22" ht="12.75" customHeight="1">
      <c r="M1338" s="336">
        <f>IF(ISNUMBER(SEARCH(ZAKL_DATA!$B$29,N1338)),MAX($M$2:M1337)+1,0)</f>
        <v>0.0</v>
      </c>
      <c r="N1338" s="318"/>
      <c r="O1338" s="316"/>
      <c r="Q1338" s="320" t="str">
        <f>IFERROR(VLOOKUP(ROWS($Q$3:Q1338),$M$3:$N$1699,2,0),"")</f>
        <v/>
      </c>
      <c r="S1338" t="str">
        <f>IF(ISNUMBER(SEARCH(ZAKL_DATA!$B$18,FU!$U1338)),U1338,"")</f>
        <v>Horní Lhota</v>
      </c>
      <c r="T1338" t="str">
        <f t="array" ref="T1338">IFERROR(INDEX($S$3:$S$6255,SMALL(IF(ISNUMBER(SEARCH("",$S$3:$S$6255)),ROW($S$1:$S$6253),""),ROW(S1336))),"")</f>
        <v>Horní Lhota</v>
      </c>
      <c r="U1338" t="s">
        <v>6927</v>
      </c>
      <c r="V1338">
        <v>540293.0</v>
      </c>
    </row>
    <row r="1339" spans="13:22" ht="12.75" customHeight="1">
      <c r="M1339" s="336">
        <f>IF(ISNUMBER(SEARCH(ZAKL_DATA!$B$29,N1339)),MAX($M$2:M1338)+1,0)</f>
        <v>0.0</v>
      </c>
      <c r="N1339" s="318"/>
      <c r="O1339" s="316"/>
      <c r="Q1339" s="320" t="str">
        <f>IFERROR(VLOOKUP(ROWS($Q$3:Q1339),$M$3:$N$1699,2,0),"")</f>
        <v/>
      </c>
      <c r="S1339" t="str">
        <f>IF(ISNUMBER(SEARCH(ZAKL_DATA!$B$18,FU!$U1339)),U1339,"")</f>
        <v>Horní Lhota</v>
      </c>
      <c r="T1339" t="str">
        <f t="array" ref="T1339">IFERROR(INDEX($S$3:$S$6255,SMALL(IF(ISNUMBER(SEARCH("",$S$3:$S$6255)),ROW($S$1:$S$6253),""),ROW(S1337))),"")</f>
        <v>Horní Lhota</v>
      </c>
      <c r="U1339" t="s">
        <v>6927</v>
      </c>
      <c r="V1339">
        <v>540307.0</v>
      </c>
    </row>
    <row r="1340" spans="13:22" ht="12.75" customHeight="1">
      <c r="M1340" s="336">
        <f>IF(ISNUMBER(SEARCH(ZAKL_DATA!$B$29,N1340)),MAX($M$2:M1339)+1,0)</f>
        <v>0.0</v>
      </c>
      <c r="N1340" s="318"/>
      <c r="O1340" s="316"/>
      <c r="Q1340" s="320" t="str">
        <f>IFERROR(VLOOKUP(ROWS($Q$3:Q1340),$M$3:$N$1699,2,0),"")</f>
        <v/>
      </c>
      <c r="S1340" t="str">
        <f>IF(ISNUMBER(SEARCH(ZAKL_DATA!$B$18,FU!$U1340)),U1340,"")</f>
        <v>Horní Libchava</v>
      </c>
      <c r="T1340" t="str">
        <f t="array" ref="T1340">IFERROR(INDEX($S$3:$S$6255,SMALL(IF(ISNUMBER(SEARCH("",$S$3:$S$6255)),ROW($S$1:$S$6253),""),ROW(S1338))),"")</f>
        <v>Horní Libchava</v>
      </c>
      <c r="U1340" t="s">
        <v>6300</v>
      </c>
      <c r="V1340">
        <v>540315.0</v>
      </c>
    </row>
    <row r="1341" spans="13:22" ht="12.75" customHeight="1">
      <c r="M1341" s="336">
        <f>IF(ISNUMBER(SEARCH(ZAKL_DATA!$B$29,N1341)),MAX($M$2:M1340)+1,0)</f>
        <v>0.0</v>
      </c>
      <c r="N1341" s="318"/>
      <c r="O1341" s="316"/>
      <c r="Q1341" s="320" t="str">
        <f>IFERROR(VLOOKUP(ROWS($Q$3:Q1341),$M$3:$N$1699,2,0),"")</f>
        <v/>
      </c>
      <c r="S1341" t="str">
        <f>IF(ISNUMBER(SEARCH(ZAKL_DATA!$B$18,FU!$U1341)),U1341,"")</f>
        <v>Horní Libochová</v>
      </c>
      <c r="T1341" t="str">
        <f t="array" ref="T1341">IFERROR(INDEX($S$3:$S$6255,SMALL(IF(ISNUMBER(SEARCH("",$S$3:$S$6255)),ROW($S$1:$S$6253),""),ROW(S1339))),"")</f>
        <v>Horní Libochová</v>
      </c>
      <c r="U1341" t="s">
        <v>8708</v>
      </c>
      <c r="V1341">
        <v>540323.0</v>
      </c>
    </row>
    <row r="1342" spans="13:22" ht="12.75" customHeight="1">
      <c r="M1342" s="336">
        <f>IF(ISNUMBER(SEARCH(ZAKL_DATA!$B$29,N1342)),MAX($M$2:M1341)+1,0)</f>
        <v>0.0</v>
      </c>
      <c r="N1342" s="318"/>
      <c r="O1342" s="316"/>
      <c r="Q1342" s="320" t="str">
        <f>IFERROR(VLOOKUP(ROWS($Q$3:Q1342),$M$3:$N$1699,2,0),"")</f>
        <v/>
      </c>
      <c r="S1342" t="str">
        <f>IF(ISNUMBER(SEARCH(ZAKL_DATA!$B$18,FU!$U1342)),U1342,"")</f>
        <v>Horní Lideč</v>
      </c>
      <c r="T1342" t="str">
        <f t="array" ref="T1342">IFERROR(INDEX($S$3:$S$6255,SMALL(IF(ISNUMBER(SEARCH("",$S$3:$S$6255)),ROW($S$1:$S$6253),""),ROW(S1340))),"")</f>
        <v>Horní Lideč</v>
      </c>
      <c r="U1342" t="s">
        <v>5106</v>
      </c>
      <c r="V1342">
        <v>540331.0</v>
      </c>
    </row>
    <row r="1343" spans="13:22" ht="12.75" customHeight="1">
      <c r="M1343" s="336">
        <f>IF(ISNUMBER(SEARCH(ZAKL_DATA!$B$29,N1343)),MAX($M$2:M1342)+1,0)</f>
        <v>0.0</v>
      </c>
      <c r="N1343" s="318"/>
      <c r="O1343" s="316"/>
      <c r="Q1343" s="320" t="str">
        <f>IFERROR(VLOOKUP(ROWS($Q$3:Q1343),$M$3:$N$1699,2,0),"")</f>
        <v/>
      </c>
      <c r="S1343" t="str">
        <f>IF(ISNUMBER(SEARCH(ZAKL_DATA!$B$18,FU!$U1343)),U1343,"")</f>
        <v>Horní Loděnice</v>
      </c>
      <c r="T1343" t="str">
        <f t="array" ref="T1343">IFERROR(INDEX($S$3:$S$6255,SMALL(IF(ISNUMBER(SEARCH("",$S$3:$S$6255)),ROW($S$1:$S$6253),""),ROW(S1341))),"")</f>
        <v>Horní Loděnice</v>
      </c>
      <c r="U1343" t="s">
        <v>6952</v>
      </c>
      <c r="V1343">
        <v>540340.0</v>
      </c>
    </row>
    <row r="1344" spans="13:22" ht="12.75" customHeight="1">
      <c r="M1344" s="336">
        <f>IF(ISNUMBER(SEARCH(ZAKL_DATA!$B$29,N1344)),MAX($M$2:M1343)+1,0)</f>
        <v>0.0</v>
      </c>
      <c r="N1344" s="318"/>
      <c r="O1344" s="316"/>
      <c r="Q1344" s="320" t="str">
        <f>IFERROR(VLOOKUP(ROWS($Q$3:Q1344),$M$3:$N$1699,2,0),"")</f>
        <v/>
      </c>
      <c r="S1344" t="str">
        <f>IF(ISNUMBER(SEARCH(ZAKL_DATA!$B$18,FU!$U1344)),U1344,"")</f>
        <v>Horní Lomná</v>
      </c>
      <c r="T1344" t="str">
        <f t="array" ref="T1344">IFERROR(INDEX($S$3:$S$6255,SMALL(IF(ISNUMBER(SEARCH("",$S$3:$S$6255)),ROW($S$1:$S$6253),""),ROW(S1342))),"")</f>
        <v>Horní Lomná</v>
      </c>
      <c r="U1344" t="s">
        <v>3790</v>
      </c>
      <c r="V1344">
        <v>540358.0</v>
      </c>
    </row>
    <row r="1345" spans="13:22" ht="12.75" customHeight="1">
      <c r="M1345" s="336">
        <f>IF(ISNUMBER(SEARCH(ZAKL_DATA!$B$29,N1345)),MAX($M$2:M1344)+1,0)</f>
        <v>0.0</v>
      </c>
      <c r="N1345" s="318"/>
      <c r="O1345" s="316"/>
      <c r="Q1345" s="320" t="str">
        <f>IFERROR(VLOOKUP(ROWS($Q$3:Q1345),$M$3:$N$1699,2,0),"")</f>
        <v/>
      </c>
      <c r="S1345" t="str">
        <f>IF(ISNUMBER(SEARCH(ZAKL_DATA!$B$18,FU!$U1345)),U1345,"")</f>
        <v>Horní Loučky</v>
      </c>
      <c r="T1345" t="str">
        <f t="array" ref="T1345">IFERROR(INDEX($S$3:$S$6255,SMALL(IF(ISNUMBER(SEARCH("",$S$3:$S$6255)),ROW($S$1:$S$6253),""),ROW(S1343))),"")</f>
        <v>Horní Loučky</v>
      </c>
      <c r="U1345" t="s">
        <v>8709</v>
      </c>
      <c r="V1345">
        <v>540366.0</v>
      </c>
    </row>
    <row r="1346" spans="13:22" ht="12.75" customHeight="1">
      <c r="M1346" s="336">
        <f>IF(ISNUMBER(SEARCH(ZAKL_DATA!$B$29,N1346)),MAX($M$2:M1345)+1,0)</f>
        <v>0.0</v>
      </c>
      <c r="N1346" s="318"/>
      <c r="O1346" s="316"/>
      <c r="Q1346" s="320" t="str">
        <f>IFERROR(VLOOKUP(ROWS($Q$3:Q1346),$M$3:$N$1699,2,0),"")</f>
        <v/>
      </c>
      <c r="S1346" t="str">
        <f>IF(ISNUMBER(SEARCH(ZAKL_DATA!$B$18,FU!$U1346)),U1346,"")</f>
        <v>Horní Lukavice</v>
      </c>
      <c r="T1346" t="str">
        <f t="array" ref="T1346">IFERROR(INDEX($S$3:$S$6255,SMALL(IF(ISNUMBER(SEARCH("",$S$3:$S$6255)),ROW($S$1:$S$6253),""),ROW(S1344))),"")</f>
        <v>Horní Lukavice</v>
      </c>
      <c r="U1346" t="s">
        <v>4858</v>
      </c>
      <c r="V1346">
        <v>540374.0</v>
      </c>
    </row>
    <row r="1347" spans="13:22" ht="12.75" customHeight="1">
      <c r="M1347" s="336">
        <f>IF(ISNUMBER(SEARCH(ZAKL_DATA!$B$29,N1347)),MAX($M$2:M1346)+1,0)</f>
        <v>0.0</v>
      </c>
      <c r="N1347" s="318"/>
      <c r="O1347" s="316"/>
      <c r="Q1347" s="320" t="str">
        <f>IFERROR(VLOOKUP(ROWS($Q$3:Q1347),$M$3:$N$1699,2,0),"")</f>
        <v/>
      </c>
      <c r="S1347" t="str">
        <f>IF(ISNUMBER(SEARCH(ZAKL_DATA!$B$18,FU!$U1347)),U1347,"")</f>
        <v>Horní Maršov</v>
      </c>
      <c r="T1347" t="str">
        <f t="array" ref="T1347">IFERROR(INDEX($S$3:$S$6255,SMALL(IF(ISNUMBER(SEARCH("",$S$3:$S$6255)),ROW($S$1:$S$6253),""),ROW(S1345))),"")</f>
        <v>Horní Maršov</v>
      </c>
      <c r="U1347" t="s">
        <v>7639</v>
      </c>
      <c r="V1347">
        <v>540382.0</v>
      </c>
    </row>
    <row r="1348" spans="13:22" ht="12.75" customHeight="1">
      <c r="M1348" s="336">
        <f>IF(ISNUMBER(SEARCH(ZAKL_DATA!$B$29,N1348)),MAX($M$2:M1347)+1,0)</f>
        <v>0.0</v>
      </c>
      <c r="N1348" s="318"/>
      <c r="O1348" s="316"/>
      <c r="Q1348" s="320" t="str">
        <f>IFERROR(VLOOKUP(ROWS($Q$3:Q1348),$M$3:$N$1699,2,0),"")</f>
        <v/>
      </c>
      <c r="S1348" t="str">
        <f>IF(ISNUMBER(SEARCH(ZAKL_DATA!$B$18,FU!$U1348)),U1348,"")</f>
        <v>Horní Město</v>
      </c>
      <c r="T1348" t="str">
        <f t="array" ref="T1348">IFERROR(INDEX($S$3:$S$6255,SMALL(IF(ISNUMBER(SEARCH("",$S$3:$S$6255)),ROW($S$1:$S$6253),""),ROW(S1346))),"")</f>
        <v>Horní Město</v>
      </c>
      <c r="U1348" t="s">
        <v>8820</v>
      </c>
      <c r="V1348">
        <v>540391.0</v>
      </c>
    </row>
    <row r="1349" spans="13:22" ht="12.75" customHeight="1">
      <c r="M1349" s="336">
        <f>IF(ISNUMBER(SEARCH(ZAKL_DATA!$B$29,N1349)),MAX($M$2:M1348)+1,0)</f>
        <v>0.0</v>
      </c>
      <c r="N1349" s="318"/>
      <c r="O1349" s="316"/>
      <c r="Q1349" s="320" t="str">
        <f>IFERROR(VLOOKUP(ROWS($Q$3:Q1349),$M$3:$N$1699,2,0),"")</f>
        <v/>
      </c>
      <c r="S1349" t="str">
        <f>IF(ISNUMBER(SEARCH(ZAKL_DATA!$B$18,FU!$U1349)),U1349,"")</f>
        <v>Horní Meziříčko</v>
      </c>
      <c r="T1349" t="str">
        <f t="array" ref="T1349">IFERROR(INDEX($S$3:$S$6255,SMALL(IF(ISNUMBER(SEARCH("",$S$3:$S$6255)),ROW($S$1:$S$6253),""),ROW(S1347))),"")</f>
        <v>Horní Meziříčko</v>
      </c>
      <c r="U1349" t="s">
        <v>8892</v>
      </c>
      <c r="V1349">
        <v>540404.0</v>
      </c>
    </row>
    <row r="1350" spans="13:22" ht="12.75" customHeight="1">
      <c r="M1350" s="336">
        <f>IF(ISNUMBER(SEARCH(ZAKL_DATA!$B$29,N1350)),MAX($M$2:M1349)+1,0)</f>
        <v>0.0</v>
      </c>
      <c r="N1350" s="318"/>
      <c r="O1350" s="316"/>
      <c r="Q1350" s="320" t="str">
        <f>IFERROR(VLOOKUP(ROWS($Q$3:Q1350),$M$3:$N$1699,2,0),"")</f>
        <v/>
      </c>
      <c r="S1350" t="str">
        <f>IF(ISNUMBER(SEARCH(ZAKL_DATA!$B$18,FU!$U1350)),U1350,"")</f>
        <v>Horní Moštěnice</v>
      </c>
      <c r="T1350" t="str">
        <f t="array" ref="T1350">IFERROR(INDEX($S$3:$S$6255,SMALL(IF(ISNUMBER(SEARCH("",$S$3:$S$6255)),ROW($S$1:$S$6253),""),ROW(S1348))),"")</f>
        <v>Horní Moštěnice</v>
      </c>
      <c r="U1350" t="s">
        <v>3835</v>
      </c>
      <c r="V1350">
        <v>540412.0</v>
      </c>
    </row>
    <row r="1351" spans="13:22" ht="12.75" customHeight="1">
      <c r="M1351" s="336">
        <f>IF(ISNUMBER(SEARCH(ZAKL_DATA!$B$29,N1351)),MAX($M$2:M1350)+1,0)</f>
        <v>0.0</v>
      </c>
      <c r="N1351" s="318"/>
      <c r="O1351" s="316"/>
      <c r="Q1351" s="320" t="str">
        <f>IFERROR(VLOOKUP(ROWS($Q$3:Q1351),$M$3:$N$1699,2,0),"")</f>
        <v/>
      </c>
      <c r="S1351" t="str">
        <f>IF(ISNUMBER(SEARCH(ZAKL_DATA!$B$18,FU!$U1351)),U1351,"")</f>
        <v>Horní Myslová</v>
      </c>
      <c r="T1351" t="str">
        <f t="array" ref="T1351">IFERROR(INDEX($S$3:$S$6255,SMALL(IF(ISNUMBER(SEARCH("",$S$3:$S$6255)),ROW($S$1:$S$6253),""),ROW(S1349))),"")</f>
        <v>Horní Myslová</v>
      </c>
      <c r="U1351" t="s">
        <v>8153</v>
      </c>
      <c r="V1351">
        <v>540421.0</v>
      </c>
    </row>
    <row r="1352" spans="13:22" ht="12.75" customHeight="1">
      <c r="M1352" s="336">
        <f>IF(ISNUMBER(SEARCH(ZAKL_DATA!$B$29,N1352)),MAX($M$2:M1351)+1,0)</f>
        <v>0.0</v>
      </c>
      <c r="N1352" s="318"/>
      <c r="O1352" s="316"/>
      <c r="Q1352" s="320" t="str">
        <f>IFERROR(VLOOKUP(ROWS($Q$3:Q1352),$M$3:$N$1699,2,0),"")</f>
        <v/>
      </c>
      <c r="S1352" t="str">
        <f>IF(ISNUMBER(SEARCH(ZAKL_DATA!$B$18,FU!$U1352)),U1352,"")</f>
        <v>Horní Němčí</v>
      </c>
      <c r="T1352" t="str">
        <f t="array" ref="T1352">IFERROR(INDEX($S$3:$S$6255,SMALL(IF(ISNUMBER(SEARCH("",$S$3:$S$6255)),ROW($S$1:$S$6253),""),ROW(S1350))),"")</f>
        <v>Horní Němčí</v>
      </c>
      <c r="U1352" t="s">
        <v>8472</v>
      </c>
      <c r="V1352">
        <v>540439.0</v>
      </c>
    </row>
    <row r="1353" spans="13:22" ht="12.75" customHeight="1">
      <c r="M1353" s="336">
        <f>IF(ISNUMBER(SEARCH(ZAKL_DATA!$B$29,N1353)),MAX($M$2:M1352)+1,0)</f>
        <v>0.0</v>
      </c>
      <c r="N1353" s="318"/>
      <c r="O1353" s="316"/>
      <c r="Q1353" s="320" t="str">
        <f>IFERROR(VLOOKUP(ROWS($Q$3:Q1353),$M$3:$N$1699,2,0),"")</f>
        <v/>
      </c>
      <c r="S1353" t="str">
        <f>IF(ISNUMBER(SEARCH(ZAKL_DATA!$B$18,FU!$U1353)),U1353,"")</f>
        <v>Horní Němčice</v>
      </c>
      <c r="T1353" t="str">
        <f t="array" ref="T1353">IFERROR(INDEX($S$3:$S$6255,SMALL(IF(ISNUMBER(SEARCH("",$S$3:$S$6255)),ROW($S$1:$S$6253),""),ROW(S1351))),"")</f>
        <v>Horní Němčice</v>
      </c>
      <c r="U1353" t="s">
        <v>6404</v>
      </c>
      <c r="V1353">
        <v>540447.0</v>
      </c>
    </row>
    <row r="1354" spans="13:22" ht="12.75" customHeight="1">
      <c r="M1354" s="336">
        <f>IF(ISNUMBER(SEARCH(ZAKL_DATA!$B$29,N1354)),MAX($M$2:M1353)+1,0)</f>
        <v>0.0</v>
      </c>
      <c r="N1354" s="318"/>
      <c r="O1354" s="316"/>
      <c r="Q1354" s="320" t="str">
        <f>IFERROR(VLOOKUP(ROWS($Q$3:Q1354),$M$3:$N$1699,2,0),"")</f>
        <v/>
      </c>
      <c r="S1354" t="str">
        <f>IF(ISNUMBER(SEARCH(ZAKL_DATA!$B$18,FU!$U1354)),U1354,"")</f>
        <v>Horní Nětčice</v>
      </c>
      <c r="T1354" t="str">
        <f t="array" ref="T1354">IFERROR(INDEX($S$3:$S$6255,SMALL(IF(ISNUMBER(SEARCH("",$S$3:$S$6255)),ROW($S$1:$S$6253),""),ROW(S1352))),"")</f>
        <v>Horní Nětčice</v>
      </c>
      <c r="U1354" t="s">
        <v>6909</v>
      </c>
      <c r="V1354">
        <v>540463.0</v>
      </c>
    </row>
    <row r="1355" spans="13:22" ht="12.75" customHeight="1">
      <c r="M1355" s="336">
        <f>IF(ISNUMBER(SEARCH(ZAKL_DATA!$B$29,N1355)),MAX($M$2:M1354)+1,0)</f>
        <v>0.0</v>
      </c>
      <c r="N1355" s="318"/>
      <c r="O1355" s="316"/>
      <c r="Q1355" s="320" t="str">
        <f>IFERROR(VLOOKUP(ROWS($Q$3:Q1355),$M$3:$N$1699,2,0),"")</f>
        <v/>
      </c>
      <c r="S1355" t="str">
        <f>IF(ISNUMBER(SEARCH(ZAKL_DATA!$B$18,FU!$U1355)),U1355,"")</f>
        <v>Horní Olešnice</v>
      </c>
      <c r="T1355" t="str">
        <f t="array" ref="T1355">IFERROR(INDEX($S$3:$S$6255,SMALL(IF(ISNUMBER(SEARCH("",$S$3:$S$6255)),ROW($S$1:$S$6253),""),ROW(S1353))),"")</f>
        <v>Horní Olešnice</v>
      </c>
      <c r="U1355" t="s">
        <v>7640</v>
      </c>
      <c r="V1355">
        <v>540471.0</v>
      </c>
    </row>
    <row r="1356" spans="13:22" ht="12.75" customHeight="1">
      <c r="M1356" s="336">
        <f>IF(ISNUMBER(SEARCH(ZAKL_DATA!$B$29,N1356)),MAX($M$2:M1355)+1,0)</f>
        <v>0.0</v>
      </c>
      <c r="N1356" s="318"/>
      <c r="O1356" s="316"/>
      <c r="Q1356" s="320" t="str">
        <f>IFERROR(VLOOKUP(ROWS($Q$3:Q1356),$M$3:$N$1699,2,0),"")</f>
        <v/>
      </c>
      <c r="S1356" t="str">
        <f>IF(ISNUMBER(SEARCH(ZAKL_DATA!$B$18,FU!$U1356)),U1356,"")</f>
        <v>Horní Paseka</v>
      </c>
      <c r="T1356" t="str">
        <f t="array" ref="T1356">IFERROR(INDEX($S$3:$S$6255,SMALL(IF(ISNUMBER(SEARCH("",$S$3:$S$6255)),ROW($S$1:$S$6253),""),ROW(S1354))),"")</f>
        <v>Horní Paseka</v>
      </c>
      <c r="U1356" t="s">
        <v>5425</v>
      </c>
      <c r="V1356">
        <v>540480.0</v>
      </c>
    </row>
    <row r="1357" spans="13:22" ht="12.75" customHeight="1">
      <c r="M1357" s="336">
        <f>IF(ISNUMBER(SEARCH(ZAKL_DATA!$B$29,N1357)),MAX($M$2:M1356)+1,0)</f>
        <v>0.0</v>
      </c>
      <c r="N1357" s="318"/>
      <c r="O1357" s="316"/>
      <c r="Q1357" s="320" t="str">
        <f>IFERROR(VLOOKUP(ROWS($Q$3:Q1357),$M$3:$N$1699,2,0),"")</f>
        <v/>
      </c>
      <c r="S1357" t="str">
        <f>IF(ISNUMBER(SEARCH(ZAKL_DATA!$B$18,FU!$U1357)),U1357,"")</f>
        <v>Horní Pěna</v>
      </c>
      <c r="T1357" t="str">
        <f t="array" ref="T1357">IFERROR(INDEX($S$3:$S$6255,SMALL(IF(ISNUMBER(SEARCH("",$S$3:$S$6255)),ROW($S$1:$S$6253),""),ROW(S1355))),"")</f>
        <v>Horní Pěna</v>
      </c>
      <c r="U1357" t="s">
        <v>5292</v>
      </c>
      <c r="V1357">
        <v>540498.0</v>
      </c>
    </row>
    <row r="1358" spans="13:22" ht="12.75" customHeight="1">
      <c r="M1358" s="336">
        <f>IF(ISNUMBER(SEARCH(ZAKL_DATA!$B$29,N1358)),MAX($M$2:M1357)+1,0)</f>
        <v>0.0</v>
      </c>
      <c r="N1358" s="318"/>
      <c r="O1358" s="316"/>
      <c r="Q1358" s="320" t="str">
        <f>IFERROR(VLOOKUP(ROWS($Q$3:Q1358),$M$3:$N$1699,2,0),"")</f>
        <v/>
      </c>
      <c r="S1358" t="str">
        <f>IF(ISNUMBER(SEARCH(ZAKL_DATA!$B$18,FU!$U1358)),U1358,"")</f>
        <v>Horní Planá</v>
      </c>
      <c r="T1358" t="str">
        <f t="array" ref="T1358">IFERROR(INDEX($S$3:$S$6255,SMALL(IF(ISNUMBER(SEARCH("",$S$3:$S$6255)),ROW($S$1:$S$6253),""),ROW(S1356))),"")</f>
        <v>Horní Planá</v>
      </c>
      <c r="U1358" t="s">
        <v>5232</v>
      </c>
      <c r="V1358">
        <v>540501.0</v>
      </c>
    </row>
    <row r="1359" spans="13:22" ht="12.75" customHeight="1">
      <c r="M1359" s="336">
        <f>IF(ISNUMBER(SEARCH(ZAKL_DATA!$B$29,N1359)),MAX($M$2:M1358)+1,0)</f>
        <v>0.0</v>
      </c>
      <c r="N1359" s="318"/>
      <c r="O1359" s="316"/>
      <c r="Q1359" s="320" t="str">
        <f>IFERROR(VLOOKUP(ROWS($Q$3:Q1359),$M$3:$N$1699,2,0),"")</f>
        <v/>
      </c>
      <c r="S1359" t="str">
        <f>IF(ISNUMBER(SEARCH(ZAKL_DATA!$B$18,FU!$U1359)),U1359,"")</f>
        <v>Horní Počaply</v>
      </c>
      <c r="T1359" t="str">
        <f t="array" ref="T1359">IFERROR(INDEX($S$3:$S$6255,SMALL(IF(ISNUMBER(SEARCH("",$S$3:$S$6255)),ROW($S$1:$S$6253),""),ROW(S1357))),"")</f>
        <v>Horní Počaply</v>
      </c>
      <c r="U1359" t="s">
        <v>4430</v>
      </c>
      <c r="V1359">
        <v>540510.0</v>
      </c>
    </row>
    <row r="1360" spans="13:22" ht="12.75" customHeight="1">
      <c r="M1360" s="336">
        <f>IF(ISNUMBER(SEARCH(ZAKL_DATA!$B$29,N1360)),MAX($M$2:M1359)+1,0)</f>
        <v>0.0</v>
      </c>
      <c r="N1360" s="318"/>
      <c r="O1360" s="316"/>
      <c r="Q1360" s="320" t="str">
        <f>IFERROR(VLOOKUP(ROWS($Q$3:Q1360),$M$3:$N$1699,2,0),"")</f>
        <v/>
      </c>
      <c r="S1360" t="str">
        <f>IF(ISNUMBER(SEARCH(ZAKL_DATA!$B$18,FU!$U1360)),U1360,"")</f>
        <v>Horní Podluží</v>
      </c>
      <c r="T1360" t="str">
        <f t="array" ref="T1360">IFERROR(INDEX($S$3:$S$6255,SMALL(IF(ISNUMBER(SEARCH("",$S$3:$S$6255)),ROW($S$1:$S$6253),""),ROW(S1358))),"")</f>
        <v>Horní Podluží</v>
      </c>
      <c r="U1360" t="s">
        <v>6379</v>
      </c>
      <c r="V1360">
        <v>540528.0</v>
      </c>
    </row>
    <row r="1361" spans="13:22" ht="12.75" customHeight="1">
      <c r="M1361" s="336">
        <f>IF(ISNUMBER(SEARCH(ZAKL_DATA!$B$29,N1361)),MAX($M$2:M1360)+1,0)</f>
        <v>0.0</v>
      </c>
      <c r="N1361" s="318"/>
      <c r="O1361" s="316"/>
      <c r="Q1361" s="320" t="str">
        <f>IFERROR(VLOOKUP(ROWS($Q$3:Q1361),$M$3:$N$1699,2,0),"")</f>
        <v/>
      </c>
      <c r="S1361" t="str">
        <f>IF(ISNUMBER(SEARCH(ZAKL_DATA!$B$18,FU!$U1361)),U1361,"")</f>
        <v>Horní Police</v>
      </c>
      <c r="T1361" t="str">
        <f t="array" ref="T1361">IFERROR(INDEX($S$3:$S$6255,SMALL(IF(ISNUMBER(SEARCH("",$S$3:$S$6255)),ROW($S$1:$S$6253),""),ROW(S1359))),"")</f>
        <v>Horní Police</v>
      </c>
      <c r="U1361" t="s">
        <v>6301</v>
      </c>
      <c r="V1361">
        <v>540536.0</v>
      </c>
    </row>
    <row r="1362" spans="13:22" ht="12.75" customHeight="1">
      <c r="M1362" s="336">
        <f>IF(ISNUMBER(SEARCH(ZAKL_DATA!$B$29,N1362)),MAX($M$2:M1361)+1,0)</f>
        <v>0.0</v>
      </c>
      <c r="N1362" s="318"/>
      <c r="O1362" s="316"/>
      <c r="Q1362" s="320" t="str">
        <f>IFERROR(VLOOKUP(ROWS($Q$3:Q1362),$M$3:$N$1699,2,0),"")</f>
        <v/>
      </c>
      <c r="S1362" t="str">
        <f>IF(ISNUMBER(SEARCH(ZAKL_DATA!$B$18,FU!$U1362)),U1362,"")</f>
        <v>Horní Poříčí</v>
      </c>
      <c r="T1362" t="str">
        <f t="array" ref="T1362">IFERROR(INDEX($S$3:$S$6255,SMALL(IF(ISNUMBER(SEARCH("",$S$3:$S$6255)),ROW($S$1:$S$6253),""),ROW(S1360))),"")</f>
        <v>Horní Poříčí</v>
      </c>
      <c r="U1362" t="s">
        <v>4619</v>
      </c>
      <c r="V1362">
        <v>540544.0</v>
      </c>
    </row>
    <row r="1363" spans="13:22" ht="12.75" customHeight="1">
      <c r="M1363" s="336">
        <f>IF(ISNUMBER(SEARCH(ZAKL_DATA!$B$29,N1363)),MAX($M$2:M1362)+1,0)</f>
        <v>0.0</v>
      </c>
      <c r="N1363" s="318"/>
      <c r="O1363" s="316"/>
      <c r="Q1363" s="320" t="str">
        <f>IFERROR(VLOOKUP(ROWS($Q$3:Q1363),$M$3:$N$1699,2,0),"")</f>
        <v/>
      </c>
      <c r="S1363" t="str">
        <f>IF(ISNUMBER(SEARCH(ZAKL_DATA!$B$18,FU!$U1363)),U1363,"")</f>
        <v>Horní Poříčí</v>
      </c>
      <c r="T1363" t="str">
        <f t="array" ref="T1363">IFERROR(INDEX($S$3:$S$6255,SMALL(IF(ISNUMBER(SEARCH("",$S$3:$S$6255)),ROW($S$1:$S$6253),""),ROW(S1361))),"")</f>
        <v>Horní Poříčí</v>
      </c>
      <c r="U1363" t="s">
        <v>4619</v>
      </c>
      <c r="V1363">
        <v>540552.0</v>
      </c>
    </row>
    <row r="1364" spans="13:22" ht="12.75" customHeight="1">
      <c r="M1364" s="336">
        <f>IF(ISNUMBER(SEARCH(ZAKL_DATA!$B$29,N1364)),MAX($M$2:M1363)+1,0)</f>
        <v>0.0</v>
      </c>
      <c r="N1364" s="318"/>
      <c r="O1364" s="316"/>
      <c r="Q1364" s="320" t="str">
        <f>IFERROR(VLOOKUP(ROWS($Q$3:Q1364),$M$3:$N$1699,2,0),"")</f>
        <v/>
      </c>
      <c r="S1364" t="str">
        <f>IF(ISNUMBER(SEARCH(ZAKL_DATA!$B$18,FU!$U1364)),U1364,"")</f>
        <v>Horní Radechová</v>
      </c>
      <c r="T1364" t="str">
        <f t="array" ref="T1364">IFERROR(INDEX($S$3:$S$6255,SMALL(IF(ISNUMBER(SEARCH("",$S$3:$S$6255)),ROW($S$1:$S$6253),""),ROW(S1362))),"")</f>
        <v>Horní Radechová</v>
      </c>
      <c r="U1364" t="s">
        <v>7298</v>
      </c>
      <c r="V1364">
        <v>540561.0</v>
      </c>
    </row>
    <row r="1365" spans="13:22" ht="12.75" customHeight="1">
      <c r="M1365" s="336">
        <f>IF(ISNUMBER(SEARCH(ZAKL_DATA!$B$29,N1365)),MAX($M$2:M1364)+1,0)</f>
        <v>0.0</v>
      </c>
      <c r="N1365" s="318"/>
      <c r="O1365" s="316"/>
      <c r="Q1365" s="320" t="str">
        <f>IFERROR(VLOOKUP(ROWS($Q$3:Q1365),$M$3:$N$1699,2,0),"")</f>
        <v/>
      </c>
      <c r="S1365" t="str">
        <f>IF(ISNUMBER(SEARCH(ZAKL_DATA!$B$18,FU!$U1365)),U1365,"")</f>
        <v>Horní Radouň</v>
      </c>
      <c r="T1365" t="str">
        <f t="array" ref="T1365">IFERROR(INDEX($S$3:$S$6255,SMALL(IF(ISNUMBER(SEARCH("",$S$3:$S$6255)),ROW($S$1:$S$6253),""),ROW(S1363))),"")</f>
        <v>Horní Radouň</v>
      </c>
      <c r="U1365" t="s">
        <v>5294</v>
      </c>
      <c r="V1365">
        <v>540579.0</v>
      </c>
    </row>
    <row r="1366" spans="13:22" ht="12.75" customHeight="1">
      <c r="M1366" s="336">
        <f>IF(ISNUMBER(SEARCH(ZAKL_DATA!$B$29,N1366)),MAX($M$2:M1365)+1,0)</f>
        <v>0.0</v>
      </c>
      <c r="N1366" s="318"/>
      <c r="O1366" s="316"/>
      <c r="Q1366" s="320" t="str">
        <f>IFERROR(VLOOKUP(ROWS($Q$3:Q1366),$M$3:$N$1699,2,0),"")</f>
        <v/>
      </c>
      <c r="S1366" t="str">
        <f>IF(ISNUMBER(SEARCH(ZAKL_DATA!$B$18,FU!$U1366)),U1366,"")</f>
        <v>Horní Radslavice</v>
      </c>
      <c r="T1366" t="str">
        <f t="array" ref="T1366">IFERROR(INDEX($S$3:$S$6255,SMALL(IF(ISNUMBER(SEARCH("",$S$3:$S$6255)),ROW($S$1:$S$6253),""),ROW(S1364))),"")</f>
        <v>Horní Radslavice</v>
      </c>
      <c r="U1366" t="s">
        <v>8710</v>
      </c>
      <c r="V1366">
        <v>540587.0</v>
      </c>
    </row>
    <row r="1367" spans="13:22" ht="12.75" customHeight="1">
      <c r="M1367" s="336">
        <f>IF(ISNUMBER(SEARCH(ZAKL_DATA!$B$29,N1367)),MAX($M$2:M1366)+1,0)</f>
        <v>0.0</v>
      </c>
      <c r="N1367" s="318"/>
      <c r="O1367" s="316"/>
      <c r="Q1367" s="320" t="str">
        <f>IFERROR(VLOOKUP(ROWS($Q$3:Q1367),$M$3:$N$1699,2,0),"")</f>
        <v/>
      </c>
      <c r="S1367" t="str">
        <f>IF(ISNUMBER(SEARCH(ZAKL_DATA!$B$18,FU!$U1367)),U1367,"")</f>
        <v>Horní Rápotice</v>
      </c>
      <c r="T1367" t="str">
        <f t="array" ref="T1367">IFERROR(INDEX($S$3:$S$6255,SMALL(IF(ISNUMBER(SEARCH("",$S$3:$S$6255)),ROW($S$1:$S$6253),""),ROW(S1365))),"")</f>
        <v>Horní Rápotice</v>
      </c>
      <c r="U1367" t="s">
        <v>5678</v>
      </c>
      <c r="V1367">
        <v>540595.0</v>
      </c>
    </row>
    <row r="1368" spans="13:22" ht="12.75" customHeight="1">
      <c r="M1368" s="336">
        <f>IF(ISNUMBER(SEARCH(ZAKL_DATA!$B$29,N1368)),MAX($M$2:M1367)+1,0)</f>
        <v>0.0</v>
      </c>
      <c r="N1368" s="318"/>
      <c r="O1368" s="316"/>
      <c r="Q1368" s="320" t="str">
        <f>IFERROR(VLOOKUP(ROWS($Q$3:Q1368),$M$3:$N$1699,2,0),"")</f>
        <v/>
      </c>
      <c r="S1368" t="str">
        <f>IF(ISNUMBER(SEARCH(ZAKL_DATA!$B$18,FU!$U1368)),U1368,"")</f>
        <v>Horní Rožínka</v>
      </c>
      <c r="T1368" t="str">
        <f t="array" ref="T1368">IFERROR(INDEX($S$3:$S$6255,SMALL(IF(ISNUMBER(SEARCH("",$S$3:$S$6255)),ROW($S$1:$S$6253),""),ROW(S1366))),"")</f>
        <v>Horní Rožínka</v>
      </c>
      <c r="U1368" t="s">
        <v>8711</v>
      </c>
      <c r="V1368">
        <v>540609.0</v>
      </c>
    </row>
    <row r="1369" spans="13:22" ht="12.75" customHeight="1">
      <c r="M1369" s="336">
        <f>IF(ISNUMBER(SEARCH(ZAKL_DATA!$B$29,N1369)),MAX($M$2:M1368)+1,0)</f>
        <v>0.0</v>
      </c>
      <c r="N1369" s="318"/>
      <c r="O1369" s="316"/>
      <c r="Q1369" s="320" t="str">
        <f>IFERROR(VLOOKUP(ROWS($Q$3:Q1369),$M$3:$N$1699,2,0),"")</f>
        <v/>
      </c>
      <c r="S1369" t="str">
        <f>IF(ISNUMBER(SEARCH(ZAKL_DATA!$B$18,FU!$U1369)),U1369,"")</f>
        <v>Horní Řasnice</v>
      </c>
      <c r="T1369" t="str">
        <f t="array" ref="T1369">IFERROR(INDEX($S$3:$S$6255,SMALL(IF(ISNUMBER(SEARCH("",$S$3:$S$6255)),ROW($S$1:$S$6253),""),ROW(S1367))),"")</f>
        <v>Horní Řasnice</v>
      </c>
      <c r="U1369" t="s">
        <v>6515</v>
      </c>
      <c r="V1369">
        <v>540617.0</v>
      </c>
    </row>
    <row r="1370" spans="13:22" ht="12.75" customHeight="1">
      <c r="M1370" s="336">
        <f>IF(ISNUMBER(SEARCH(ZAKL_DATA!$B$29,N1370)),MAX($M$2:M1369)+1,0)</f>
        <v>0.0</v>
      </c>
      <c r="N1370" s="318"/>
      <c r="O1370" s="316"/>
      <c r="Q1370" s="320" t="str">
        <f>IFERROR(VLOOKUP(ROWS($Q$3:Q1370),$M$3:$N$1699,2,0),"")</f>
        <v/>
      </c>
      <c r="S1370" t="str">
        <f>IF(ISNUMBER(SEARCH(ZAKL_DATA!$B$18,FU!$U1370)),U1370,"")</f>
        <v>Horní Ředice</v>
      </c>
      <c r="T1370" t="str">
        <f t="array" ref="T1370">IFERROR(INDEX($S$3:$S$6255,SMALL(IF(ISNUMBER(SEARCH("",$S$3:$S$6255)),ROW($S$1:$S$6253),""),ROW(S1368))),"")</f>
        <v>Horní Ředice</v>
      </c>
      <c r="U1370" t="s">
        <v>7363</v>
      </c>
      <c r="V1370">
        <v>540625.0</v>
      </c>
    </row>
    <row r="1371" spans="13:22" ht="12.75" customHeight="1">
      <c r="M1371" s="336">
        <f>IF(ISNUMBER(SEARCH(ZAKL_DATA!$B$29,N1371)),MAX($M$2:M1370)+1,0)</f>
        <v>0.0</v>
      </c>
      <c r="N1371" s="318"/>
      <c r="O1371" s="316"/>
      <c r="Q1371" s="320" t="str">
        <f>IFERROR(VLOOKUP(ROWS($Q$3:Q1371),$M$3:$N$1699,2,0),"")</f>
        <v/>
      </c>
      <c r="S1371" t="str">
        <f>IF(ISNUMBER(SEARCH(ZAKL_DATA!$B$18,FU!$U1371)),U1371,"")</f>
        <v>Horní Řepčice</v>
      </c>
      <c r="T1371" t="str">
        <f t="array" ref="T1371">IFERROR(INDEX($S$3:$S$6255,SMALL(IF(ISNUMBER(SEARCH("",$S$3:$S$6255)),ROW($S$1:$S$6253),""),ROW(S1369))),"")</f>
        <v>Horní Řepčice</v>
      </c>
      <c r="U1371" t="s">
        <v>5323</v>
      </c>
      <c r="V1371">
        <v>540633.0</v>
      </c>
    </row>
    <row r="1372" spans="13:22" ht="12.75" customHeight="1">
      <c r="M1372" s="336">
        <f>IF(ISNUMBER(SEARCH(ZAKL_DATA!$B$29,N1372)),MAX($M$2:M1371)+1,0)</f>
        <v>0.0</v>
      </c>
      <c r="N1372" s="318"/>
      <c r="O1372" s="316"/>
      <c r="Q1372" s="320" t="str">
        <f>IFERROR(VLOOKUP(ROWS($Q$3:Q1372),$M$3:$N$1699,2,0),"")</f>
        <v/>
      </c>
      <c r="S1372" t="str">
        <f>IF(ISNUMBER(SEARCH(ZAKL_DATA!$B$18,FU!$U1372)),U1372,"")</f>
        <v>Horní Skrýchov</v>
      </c>
      <c r="T1372" t="str">
        <f t="array" ref="T1372">IFERROR(INDEX($S$3:$S$6255,SMALL(IF(ISNUMBER(SEARCH("",$S$3:$S$6255)),ROW($S$1:$S$6253),""),ROW(S1370))),"")</f>
        <v>Horní Skrýchov</v>
      </c>
      <c r="U1372" t="s">
        <v>6254</v>
      </c>
      <c r="V1372">
        <v>540641.0</v>
      </c>
    </row>
    <row r="1373" spans="13:22" ht="12.75" customHeight="1">
      <c r="M1373" s="336">
        <f>IF(ISNUMBER(SEARCH(ZAKL_DATA!$B$29,N1373)),MAX($M$2:M1372)+1,0)</f>
        <v>0.0</v>
      </c>
      <c r="N1373" s="318"/>
      <c r="O1373" s="316"/>
      <c r="Q1373" s="320" t="str">
        <f>IFERROR(VLOOKUP(ROWS($Q$3:Q1373),$M$3:$N$1699,2,0),"")</f>
        <v/>
      </c>
      <c r="S1373" t="str">
        <f>IF(ISNUMBER(SEARCH(ZAKL_DATA!$B$18,FU!$U1373)),U1373,"")</f>
        <v>Horní Slatina</v>
      </c>
      <c r="T1373" t="str">
        <f t="array" ref="T1373">IFERROR(INDEX($S$3:$S$6255,SMALL(IF(ISNUMBER(SEARCH("",$S$3:$S$6255)),ROW($S$1:$S$6253),""),ROW(S1371))),"")</f>
        <v>Horní Slatina</v>
      </c>
      <c r="U1373" t="s">
        <v>6361</v>
      </c>
      <c r="V1373">
        <v>540650.0</v>
      </c>
    </row>
    <row r="1374" spans="13:22" ht="12.75" customHeight="1">
      <c r="M1374" s="336">
        <f>IF(ISNUMBER(SEARCH(ZAKL_DATA!$B$29,N1374)),MAX($M$2:M1373)+1,0)</f>
        <v>0.0</v>
      </c>
      <c r="N1374" s="318"/>
      <c r="O1374" s="316"/>
      <c r="Q1374" s="320" t="str">
        <f>IFERROR(VLOOKUP(ROWS($Q$3:Q1374),$M$3:$N$1699,2,0),"")</f>
        <v/>
      </c>
      <c r="S1374" t="str">
        <f>IF(ISNUMBER(SEARCH(ZAKL_DATA!$B$18,FU!$U1374)),U1374,"")</f>
        <v>Horní Slavkov</v>
      </c>
      <c r="T1374" t="str">
        <f t="array" ref="T1374">IFERROR(INDEX($S$3:$S$6255,SMALL(IF(ISNUMBER(SEARCH("",$S$3:$S$6255)),ROW($S$1:$S$6253),""),ROW(S1372))),"")</f>
        <v>Horní Slavkov</v>
      </c>
      <c r="U1374" t="s">
        <v>6206</v>
      </c>
      <c r="V1374">
        <v>540668.0</v>
      </c>
    </row>
    <row r="1375" spans="13:22" ht="12.75" customHeight="1">
      <c r="M1375" s="336">
        <f>IF(ISNUMBER(SEARCH(ZAKL_DATA!$B$29,N1375)),MAX($M$2:M1374)+1,0)</f>
        <v>0.0</v>
      </c>
      <c r="N1375" s="318"/>
      <c r="O1375" s="316"/>
      <c r="Q1375" s="320" t="str">
        <f>IFERROR(VLOOKUP(ROWS($Q$3:Q1375),$M$3:$N$1699,2,0),"")</f>
        <v/>
      </c>
      <c r="S1375" t="str">
        <f>IF(ISNUMBER(SEARCH(ZAKL_DATA!$B$18,FU!$U1375)),U1375,"")</f>
        <v>Horní Slivno</v>
      </c>
      <c r="T1375" t="str">
        <f t="array" ref="T1375">IFERROR(INDEX($S$3:$S$6255,SMALL(IF(ISNUMBER(SEARCH("",$S$3:$S$6255)),ROW($S$1:$S$6253),""),ROW(S1373))),"")</f>
        <v>Horní Slivno</v>
      </c>
      <c r="U1375" t="s">
        <v>8954</v>
      </c>
      <c r="V1375">
        <v>540676.0</v>
      </c>
    </row>
    <row r="1376" spans="13:22" ht="12.75" customHeight="1">
      <c r="M1376" s="336">
        <f>IF(ISNUMBER(SEARCH(ZAKL_DATA!$B$29,N1376)),MAX($M$2:M1375)+1,0)</f>
        <v>0.0</v>
      </c>
      <c r="N1376" s="318"/>
      <c r="O1376" s="316"/>
      <c r="Q1376" s="320" t="str">
        <f>IFERROR(VLOOKUP(ROWS($Q$3:Q1376),$M$3:$N$1699,2,0),"")</f>
        <v/>
      </c>
      <c r="S1376" t="str">
        <f>IF(ISNUMBER(SEARCH(ZAKL_DATA!$B$18,FU!$U1376)),U1376,"")</f>
        <v>Horní Smrčné</v>
      </c>
      <c r="T1376" t="str">
        <f t="array" ref="T1376">IFERROR(INDEX($S$3:$S$6255,SMALL(IF(ISNUMBER(SEARCH("",$S$3:$S$6255)),ROW($S$1:$S$6253),""),ROW(S1374))),"")</f>
        <v>Horní Smrčné</v>
      </c>
      <c r="U1376" t="s">
        <v>5625</v>
      </c>
      <c r="V1376">
        <v>540684.0</v>
      </c>
    </row>
    <row r="1377" spans="13:22" ht="12.75" customHeight="1">
      <c r="M1377" s="336">
        <f>IF(ISNUMBER(SEARCH(ZAKL_DATA!$B$29,N1377)),MAX($M$2:M1376)+1,0)</f>
        <v>0.0</v>
      </c>
      <c r="N1377" s="318"/>
      <c r="O1377" s="316"/>
      <c r="Q1377" s="320" t="str">
        <f>IFERROR(VLOOKUP(ROWS($Q$3:Q1377),$M$3:$N$1699,2,0),"")</f>
        <v/>
      </c>
      <c r="S1377" t="str">
        <f>IF(ISNUMBER(SEARCH(ZAKL_DATA!$B$18,FU!$U1377)),U1377,"")</f>
        <v>Horní Smržov</v>
      </c>
      <c r="T1377" t="str">
        <f t="array" ref="T1377">IFERROR(INDEX($S$3:$S$6255,SMALL(IF(ISNUMBER(SEARCH("",$S$3:$S$6255)),ROW($S$1:$S$6253),""),ROW(S1375))),"")</f>
        <v>Horní Smržov</v>
      </c>
      <c r="U1377" t="s">
        <v>3848</v>
      </c>
      <c r="V1377">
        <v>540692.0</v>
      </c>
    </row>
    <row r="1378" spans="13:22" ht="12.75" customHeight="1">
      <c r="M1378" s="336">
        <f>IF(ISNUMBER(SEARCH(ZAKL_DATA!$B$29,N1378)),MAX($M$2:M1377)+1,0)</f>
        <v>0.0</v>
      </c>
      <c r="N1378" s="318"/>
      <c r="O1378" s="316"/>
      <c r="Q1378" s="320" t="str">
        <f>IFERROR(VLOOKUP(ROWS($Q$3:Q1378),$M$3:$N$1699,2,0),"")</f>
        <v/>
      </c>
      <c r="S1378" t="str">
        <f>IF(ISNUMBER(SEARCH(ZAKL_DATA!$B$18,FU!$U1378)),U1378,"")</f>
        <v>Horní Stropnice</v>
      </c>
      <c r="T1378" t="str">
        <f t="array" ref="T1378">IFERROR(INDEX($S$3:$S$6255,SMALL(IF(ISNUMBER(SEARCH("",$S$3:$S$6255)),ROW($S$1:$S$6253),""),ROW(S1376))),"")</f>
        <v>Horní Stropnice</v>
      </c>
      <c r="U1378" t="s">
        <v>5144</v>
      </c>
      <c r="V1378">
        <v>540706.0</v>
      </c>
    </row>
    <row r="1379" spans="13:22" ht="12.75" customHeight="1">
      <c r="M1379" s="336">
        <f>IF(ISNUMBER(SEARCH(ZAKL_DATA!$B$29,N1379)),MAX($M$2:M1378)+1,0)</f>
        <v>0.0</v>
      </c>
      <c r="N1379" s="318"/>
      <c r="O1379" s="316"/>
      <c r="Q1379" s="320" t="str">
        <f>IFERROR(VLOOKUP(ROWS($Q$3:Q1379),$M$3:$N$1699,2,0),"")</f>
        <v/>
      </c>
      <c r="S1379" t="str">
        <f>IF(ISNUMBER(SEARCH(ZAKL_DATA!$B$18,FU!$U1379)),U1379,"")</f>
        <v>Horní Studénky</v>
      </c>
      <c r="T1379" t="str">
        <f t="array" ref="T1379">IFERROR(INDEX($S$3:$S$6255,SMALL(IF(ISNUMBER(SEARCH("",$S$3:$S$6255)),ROW($S$1:$S$6253),""),ROW(S1377))),"")</f>
        <v>Horní Studénky</v>
      </c>
      <c r="U1379" t="s">
        <v>4517</v>
      </c>
      <c r="V1379">
        <v>540714.0</v>
      </c>
    </row>
    <row r="1380" spans="13:22" ht="12.75" customHeight="1">
      <c r="M1380" s="336">
        <f>IF(ISNUMBER(SEARCH(ZAKL_DATA!$B$29,N1380)),MAX($M$2:M1379)+1,0)</f>
        <v>0.0</v>
      </c>
      <c r="N1380" s="318"/>
      <c r="O1380" s="316"/>
      <c r="Q1380" s="320" t="str">
        <f>IFERROR(VLOOKUP(ROWS($Q$3:Q1380),$M$3:$N$1699,2,0),"")</f>
        <v/>
      </c>
      <c r="S1380" t="str">
        <f>IF(ISNUMBER(SEARCH(ZAKL_DATA!$B$18,FU!$U1380)),U1380,"")</f>
        <v>Horní Suchá</v>
      </c>
      <c r="T1380" t="str">
        <f t="array" ref="T1380">IFERROR(INDEX($S$3:$S$6255,SMALL(IF(ISNUMBER(SEARCH("",$S$3:$S$6255)),ROW($S$1:$S$6253),""),ROW(S1378))),"")</f>
        <v>Horní Suchá</v>
      </c>
      <c r="U1380" t="s">
        <v>5773</v>
      </c>
      <c r="V1380">
        <v>540722.0</v>
      </c>
    </row>
    <row r="1381" spans="13:22" ht="12.75" customHeight="1">
      <c r="M1381" s="336">
        <f>IF(ISNUMBER(SEARCH(ZAKL_DATA!$B$29,N1381)),MAX($M$2:M1380)+1,0)</f>
        <v>0.0</v>
      </c>
      <c r="N1381" s="318"/>
      <c r="O1381" s="316"/>
      <c r="Q1381" s="320" t="str">
        <f>IFERROR(VLOOKUP(ROWS($Q$3:Q1381),$M$3:$N$1699,2,0),"")</f>
        <v/>
      </c>
      <c r="S1381" t="str">
        <f>IF(ISNUMBER(SEARCH(ZAKL_DATA!$B$18,FU!$U1381)),U1381,"")</f>
        <v>Horní Štěpánov</v>
      </c>
      <c r="T1381" t="str">
        <f t="array" ref="T1381">IFERROR(INDEX($S$3:$S$6255,SMALL(IF(ISNUMBER(SEARCH("",$S$3:$S$6255)),ROW($S$1:$S$6253),""),ROW(S1379))),"")</f>
        <v>Horní Štěpánov</v>
      </c>
      <c r="U1381" t="s">
        <v>8312</v>
      </c>
      <c r="V1381">
        <v>540731.0</v>
      </c>
    </row>
    <row r="1382" spans="13:22" ht="12.75" customHeight="1">
      <c r="M1382" s="336">
        <f>IF(ISNUMBER(SEARCH(ZAKL_DATA!$B$29,N1382)),MAX($M$2:M1381)+1,0)</f>
        <v>0.0</v>
      </c>
      <c r="N1382" s="318"/>
      <c r="O1382" s="316"/>
      <c r="Q1382" s="320" t="str">
        <f>IFERROR(VLOOKUP(ROWS($Q$3:Q1382),$M$3:$N$1699,2,0),"")</f>
        <v/>
      </c>
      <c r="S1382" t="str">
        <f>IF(ISNUMBER(SEARCH(ZAKL_DATA!$B$18,FU!$U1382)),U1382,"")</f>
        <v>Horní Těšice</v>
      </c>
      <c r="T1382" t="str">
        <f t="array" ref="T1382">IFERROR(INDEX($S$3:$S$6255,SMALL(IF(ISNUMBER(SEARCH("",$S$3:$S$6255)),ROW($S$1:$S$6253),""),ROW(S1380))),"")</f>
        <v>Horní Těšice</v>
      </c>
      <c r="U1382" t="s">
        <v>5794</v>
      </c>
      <c r="V1382">
        <v>540749.0</v>
      </c>
    </row>
    <row r="1383" spans="13:22" ht="12.75" customHeight="1">
      <c r="M1383" s="336">
        <f>IF(ISNUMBER(SEARCH(ZAKL_DATA!$B$29,N1383)),MAX($M$2:M1382)+1,0)</f>
        <v>0.0</v>
      </c>
      <c r="N1383" s="318"/>
      <c r="O1383" s="316"/>
      <c r="Q1383" s="320" t="str">
        <f>IFERROR(VLOOKUP(ROWS($Q$3:Q1383),$M$3:$N$1699,2,0),"")</f>
        <v/>
      </c>
      <c r="S1383" t="str">
        <f>IF(ISNUMBER(SEARCH(ZAKL_DATA!$B$18,FU!$U1383)),U1383,"")</f>
        <v>Horní Tošanovice</v>
      </c>
      <c r="T1383" t="str">
        <f t="array" ref="T1383">IFERROR(INDEX($S$3:$S$6255,SMALL(IF(ISNUMBER(SEARCH("",$S$3:$S$6255)),ROW($S$1:$S$6253),""),ROW(S1381))),"")</f>
        <v>Horní Tošanovice</v>
      </c>
      <c r="U1383" t="s">
        <v>5765</v>
      </c>
      <c r="V1383">
        <v>540757.0</v>
      </c>
    </row>
    <row r="1384" spans="13:22" ht="12.75" customHeight="1">
      <c r="M1384" s="336">
        <f>IF(ISNUMBER(SEARCH(ZAKL_DATA!$B$29,N1384)),MAX($M$2:M1383)+1,0)</f>
        <v>0.0</v>
      </c>
      <c r="N1384" s="318"/>
      <c r="O1384" s="316"/>
      <c r="Q1384" s="320" t="str">
        <f>IFERROR(VLOOKUP(ROWS($Q$3:Q1384),$M$3:$N$1699,2,0),"")</f>
        <v/>
      </c>
      <c r="S1384" t="str">
        <f>IF(ISNUMBER(SEARCH(ZAKL_DATA!$B$18,FU!$U1384)),U1384,"")</f>
        <v>Horní Třešňovec</v>
      </c>
      <c r="T1384" t="str">
        <f t="array" ref="T1384">IFERROR(INDEX($S$3:$S$6255,SMALL(IF(ISNUMBER(SEARCH("",$S$3:$S$6255)),ROW($S$1:$S$6253),""),ROW(S1382))),"")</f>
        <v>Horní Třešňovec</v>
      </c>
      <c r="U1384" t="s">
        <v>7708</v>
      </c>
      <c r="V1384">
        <v>540765.0</v>
      </c>
    </row>
    <row r="1385" spans="13:22" ht="12.75" customHeight="1">
      <c r="M1385" s="336">
        <f>IF(ISNUMBER(SEARCH(ZAKL_DATA!$B$29,N1385)),MAX($M$2:M1384)+1,0)</f>
        <v>0.0</v>
      </c>
      <c r="N1385" s="318"/>
      <c r="O1385" s="316"/>
      <c r="Q1385" s="320" t="str">
        <f>IFERROR(VLOOKUP(ROWS($Q$3:Q1385),$M$3:$N$1699,2,0),"")</f>
        <v/>
      </c>
      <c r="S1385" t="str">
        <f>IF(ISNUMBER(SEARCH(ZAKL_DATA!$B$18,FU!$U1385)),U1385,"")</f>
        <v>Horní Újezd</v>
      </c>
      <c r="T1385" t="str">
        <f t="array" ref="T1385">IFERROR(INDEX($S$3:$S$6255,SMALL(IF(ISNUMBER(SEARCH("",$S$3:$S$6255)),ROW($S$1:$S$6253),""),ROW(S1383))),"")</f>
        <v>Horní Újezd</v>
      </c>
      <c r="U1385" t="s">
        <v>6931</v>
      </c>
      <c r="V1385">
        <v>540773.0</v>
      </c>
    </row>
    <row r="1386" spans="13:22" ht="12.75" customHeight="1">
      <c r="M1386" s="336">
        <f>IF(ISNUMBER(SEARCH(ZAKL_DATA!$B$29,N1386)),MAX($M$2:M1385)+1,0)</f>
        <v>0.0</v>
      </c>
      <c r="N1386" s="318"/>
      <c r="O1386" s="316"/>
      <c r="Q1386" s="320" t="str">
        <f>IFERROR(VLOOKUP(ROWS($Q$3:Q1386),$M$3:$N$1699,2,0),"")</f>
        <v/>
      </c>
      <c r="S1386" t="str">
        <f>IF(ISNUMBER(SEARCH(ZAKL_DATA!$B$18,FU!$U1386)),U1386,"")</f>
        <v>Horní Újezd</v>
      </c>
      <c r="T1386" t="str">
        <f t="array" ref="T1386">IFERROR(INDEX($S$3:$S$6255,SMALL(IF(ISNUMBER(SEARCH("",$S$3:$S$6255)),ROW($S$1:$S$6253),""),ROW(S1384))),"")</f>
        <v>Horní Újezd</v>
      </c>
      <c r="U1386" t="s">
        <v>6931</v>
      </c>
      <c r="V1386">
        <v>540781.0</v>
      </c>
    </row>
    <row r="1387" spans="13:22" ht="12.75" customHeight="1">
      <c r="M1387" s="336">
        <f>IF(ISNUMBER(SEARCH(ZAKL_DATA!$B$29,N1387)),MAX($M$2:M1386)+1,0)</f>
        <v>0.0</v>
      </c>
      <c r="N1387" s="318"/>
      <c r="O1387" s="316"/>
      <c r="Q1387" s="320" t="str">
        <f>IFERROR(VLOOKUP(ROWS($Q$3:Q1387),$M$3:$N$1699,2,0),"")</f>
        <v/>
      </c>
      <c r="S1387" t="str">
        <f>IF(ISNUMBER(SEARCH(ZAKL_DATA!$B$18,FU!$U1387)),U1387,"")</f>
        <v>Horní Újezd</v>
      </c>
      <c r="T1387" t="str">
        <f t="array" ref="T1387">IFERROR(INDEX($S$3:$S$6255,SMALL(IF(ISNUMBER(SEARCH("",$S$3:$S$6255)),ROW($S$1:$S$6253),""),ROW(S1385))),"")</f>
        <v>Horní Újezd</v>
      </c>
      <c r="U1387" t="s">
        <v>6931</v>
      </c>
      <c r="V1387">
        <v>540790.0</v>
      </c>
    </row>
    <row r="1388" spans="13:22" ht="12.75" customHeight="1">
      <c r="M1388" s="336">
        <f>IF(ISNUMBER(SEARCH(ZAKL_DATA!$B$29,N1388)),MAX($M$2:M1387)+1,0)</f>
        <v>0.0</v>
      </c>
      <c r="N1388" s="318"/>
      <c r="O1388" s="316"/>
      <c r="Q1388" s="320" t="str">
        <f>IFERROR(VLOOKUP(ROWS($Q$3:Q1388),$M$3:$N$1699,2,0),"")</f>
        <v/>
      </c>
      <c r="S1388" t="str">
        <f>IF(ISNUMBER(SEARCH(ZAKL_DATA!$B$18,FU!$U1388)),U1388,"")</f>
        <v>Horní Ves</v>
      </c>
      <c r="T1388" t="str">
        <f t="array" ref="T1388">IFERROR(INDEX($S$3:$S$6255,SMALL(IF(ISNUMBER(SEARCH("",$S$3:$S$6255)),ROW($S$1:$S$6253),""),ROW(S1386))),"")</f>
        <v>Horní Ves</v>
      </c>
      <c r="U1388" t="s">
        <v>5400</v>
      </c>
      <c r="V1388">
        <v>540803.0</v>
      </c>
    </row>
    <row r="1389" spans="13:22" ht="12.75" customHeight="1">
      <c r="M1389" s="336">
        <f>IF(ISNUMBER(SEARCH(ZAKL_DATA!$B$29,N1389)),MAX($M$2:M1388)+1,0)</f>
        <v>0.0</v>
      </c>
      <c r="N1389" s="318"/>
      <c r="O1389" s="316"/>
      <c r="Q1389" s="320" t="str">
        <f>IFERROR(VLOOKUP(ROWS($Q$3:Q1389),$M$3:$N$1699,2,0),"")</f>
        <v/>
      </c>
      <c r="S1389" t="str">
        <f>IF(ISNUMBER(SEARCH(ZAKL_DATA!$B$18,FU!$U1389)),U1389,"")</f>
        <v>Horní Věstonice</v>
      </c>
      <c r="T1389" t="str">
        <f t="array" ref="T1389">IFERROR(INDEX($S$3:$S$6255,SMALL(IF(ISNUMBER(SEARCH("",$S$3:$S$6255)),ROW($S$1:$S$6253),""),ROW(S1387))),"")</f>
        <v>Horní Věstonice</v>
      </c>
      <c r="U1389" t="s">
        <v>7968</v>
      </c>
      <c r="V1389">
        <v>540811.0</v>
      </c>
    </row>
    <row r="1390" spans="13:22" ht="12.75" customHeight="1">
      <c r="M1390" s="336">
        <f>IF(ISNUMBER(SEARCH(ZAKL_DATA!$B$29,N1390)),MAX($M$2:M1389)+1,0)</f>
        <v>0.0</v>
      </c>
      <c r="N1390" s="318"/>
      <c r="O1390" s="316"/>
      <c r="Q1390" s="320" t="str">
        <f>IFERROR(VLOOKUP(ROWS($Q$3:Q1390),$M$3:$N$1699,2,0),"")</f>
        <v/>
      </c>
      <c r="S1390" t="str">
        <f>IF(ISNUMBER(SEARCH(ZAKL_DATA!$B$18,FU!$U1390)),U1390,"")</f>
        <v>Horní Vilémovice</v>
      </c>
      <c r="T1390" t="str">
        <f t="array" ref="T1390">IFERROR(INDEX($S$3:$S$6255,SMALL(IF(ISNUMBER(SEARCH("",$S$3:$S$6255)),ROW($S$1:$S$6253),""),ROW(S1388))),"")</f>
        <v>Horní Vilémovice</v>
      </c>
      <c r="U1390" t="s">
        <v>8392</v>
      </c>
      <c r="V1390">
        <v>540820.0</v>
      </c>
    </row>
    <row r="1391" spans="13:22" ht="12.75" customHeight="1">
      <c r="M1391" s="336">
        <f>IF(ISNUMBER(SEARCH(ZAKL_DATA!$B$29,N1391)),MAX($M$2:M1390)+1,0)</f>
        <v>0.0</v>
      </c>
      <c r="N1391" s="318"/>
      <c r="O1391" s="316"/>
      <c r="Q1391" s="320" t="str">
        <f>IFERROR(VLOOKUP(ROWS($Q$3:Q1391),$M$3:$N$1699,2,0),"")</f>
        <v/>
      </c>
      <c r="S1391" t="str">
        <f>IF(ISNUMBER(SEARCH(ZAKL_DATA!$B$18,FU!$U1391)),U1391,"")</f>
        <v>Horní Vltavice</v>
      </c>
      <c r="T1391" t="str">
        <f t="array" ref="T1391">IFERROR(INDEX($S$3:$S$6255,SMALL(IF(ISNUMBER(SEARCH("",$S$3:$S$6255)),ROW($S$1:$S$6253),""),ROW(S1389))),"")</f>
        <v>Horní Vltavice</v>
      </c>
      <c r="U1391" t="s">
        <v>5588</v>
      </c>
      <c r="V1391">
        <v>540846.0</v>
      </c>
    </row>
    <row r="1392" spans="13:22" ht="12.75" customHeight="1">
      <c r="M1392" s="336">
        <f>IF(ISNUMBER(SEARCH(ZAKL_DATA!$B$29,N1392)),MAX($M$2:M1391)+1,0)</f>
        <v>0.0</v>
      </c>
      <c r="N1392" s="318"/>
      <c r="O1392" s="316"/>
      <c r="Q1392" s="320" t="str">
        <f>IFERROR(VLOOKUP(ROWS($Q$3:Q1392),$M$3:$N$1699,2,0),"")</f>
        <v/>
      </c>
      <c r="S1392" t="str">
        <f>IF(ISNUMBER(SEARCH(ZAKL_DATA!$B$18,FU!$U1392)),U1392,"")</f>
        <v>Horní Životice</v>
      </c>
      <c r="T1392" t="str">
        <f t="array" ref="T1392">IFERROR(INDEX($S$3:$S$6255,SMALL(IF(ISNUMBER(SEARCH("",$S$3:$S$6255)),ROW($S$1:$S$6253),""),ROW(S1390))),"")</f>
        <v>Horní Životice</v>
      </c>
      <c r="U1392" t="s">
        <v>5697</v>
      </c>
      <c r="V1392">
        <v>540854.0</v>
      </c>
    </row>
    <row r="1393" spans="13:22" ht="12.75" customHeight="1">
      <c r="M1393" s="336">
        <f>IF(ISNUMBER(SEARCH(ZAKL_DATA!$B$29,N1393)),MAX($M$2:M1392)+1,0)</f>
        <v>0.0</v>
      </c>
      <c r="N1393" s="318"/>
      <c r="O1393" s="316"/>
      <c r="Q1393" s="320" t="str">
        <f>IFERROR(VLOOKUP(ROWS($Q$3:Q1393),$M$3:$N$1699,2,0),"")</f>
        <v/>
      </c>
      <c r="S1393" t="str">
        <f>IF(ISNUMBER(SEARCH(ZAKL_DATA!$B$18,FU!$U1393)),U1393,"")</f>
        <v>Hornice</v>
      </c>
      <c r="T1393" t="str">
        <f t="array" ref="T1393">IFERROR(INDEX($S$3:$S$6255,SMALL(IF(ISNUMBER(SEARCH("",$S$3:$S$6255)),ROW($S$1:$S$6253),""),ROW(S1391))),"")</f>
        <v>Hornice</v>
      </c>
      <c r="U1393" t="s">
        <v>8393</v>
      </c>
      <c r="V1393">
        <v>540862.0</v>
      </c>
    </row>
    <row r="1394" spans="13:22" ht="12.75" customHeight="1">
      <c r="M1394" s="336">
        <f>IF(ISNUMBER(SEARCH(ZAKL_DATA!$B$29,N1394)),MAX($M$2:M1393)+1,0)</f>
        <v>0.0</v>
      </c>
      <c r="N1394" s="318"/>
      <c r="O1394" s="316"/>
      <c r="Q1394" s="320" t="str">
        <f>IFERROR(VLOOKUP(ROWS($Q$3:Q1394),$M$3:$N$1699,2,0),"")</f>
        <v/>
      </c>
      <c r="S1394" t="str">
        <f>IF(ISNUMBER(SEARCH(ZAKL_DATA!$B$18,FU!$U1394)),U1394,"")</f>
        <v>Hornosín</v>
      </c>
      <c r="T1394" t="str">
        <f t="array" ref="T1394">IFERROR(INDEX($S$3:$S$6255,SMALL(IF(ISNUMBER(SEARCH("",$S$3:$S$6255)),ROW($S$1:$S$6253),""),ROW(S1392))),"")</f>
        <v>Hornosín</v>
      </c>
      <c r="U1394" t="s">
        <v>4570</v>
      </c>
      <c r="V1394">
        <v>540871.0</v>
      </c>
    </row>
    <row r="1395" spans="13:22" ht="12.75" customHeight="1">
      <c r="M1395" s="336">
        <f>IF(ISNUMBER(SEARCH(ZAKL_DATA!$B$29,N1395)),MAX($M$2:M1394)+1,0)</f>
        <v>0.0</v>
      </c>
      <c r="N1395" s="318"/>
      <c r="O1395" s="316"/>
      <c r="Q1395" s="320" t="str">
        <f>IFERROR(VLOOKUP(ROWS($Q$3:Q1395),$M$3:$N$1699,2,0),"")</f>
        <v/>
      </c>
      <c r="S1395" t="str">
        <f>IF(ISNUMBER(SEARCH(ZAKL_DATA!$B$18,FU!$U1395)),U1395,"")</f>
        <v>Horoměřice</v>
      </c>
      <c r="T1395" t="str">
        <f t="array" ref="T1395">IFERROR(INDEX($S$3:$S$6255,SMALL(IF(ISNUMBER(SEARCH("",$S$3:$S$6255)),ROW($S$1:$S$6253),""),ROW(S1393))),"")</f>
        <v>Horoměřice</v>
      </c>
      <c r="U1395" t="s">
        <v>4812</v>
      </c>
      <c r="V1395">
        <v>540889.0</v>
      </c>
    </row>
    <row r="1396" spans="13:22" ht="12.75" customHeight="1">
      <c r="M1396" s="336">
        <f>IF(ISNUMBER(SEARCH(ZAKL_DATA!$B$29,N1396)),MAX($M$2:M1395)+1,0)</f>
        <v>0.0</v>
      </c>
      <c r="N1396" s="318"/>
      <c r="O1396" s="316"/>
      <c r="Q1396" s="320" t="str">
        <f>IFERROR(VLOOKUP(ROWS($Q$3:Q1396),$M$3:$N$1699,2,0),"")</f>
        <v/>
      </c>
      <c r="S1396" t="str">
        <f>IF(ISNUMBER(SEARCH(ZAKL_DATA!$B$18,FU!$U1396)),U1396,"")</f>
        <v>Horosedly</v>
      </c>
      <c r="T1396" t="str">
        <f t="array" ref="T1396">IFERROR(INDEX($S$3:$S$6255,SMALL(IF(ISNUMBER(SEARCH("",$S$3:$S$6255)),ROW($S$1:$S$6253),""),ROW(S1394))),"")</f>
        <v>Horosedly</v>
      </c>
      <c r="U1396" t="s">
        <v>6293</v>
      </c>
      <c r="V1396">
        <v>540897.0</v>
      </c>
    </row>
    <row r="1397" spans="13:22" ht="12.75" customHeight="1">
      <c r="M1397" s="336">
        <f>IF(ISNUMBER(SEARCH(ZAKL_DATA!$B$29,N1397)),MAX($M$2:M1396)+1,0)</f>
        <v>0.0</v>
      </c>
      <c r="N1397" s="318"/>
      <c r="O1397" s="316"/>
      <c r="Q1397" s="320" t="str">
        <f>IFERROR(VLOOKUP(ROWS($Q$3:Q1397),$M$3:$N$1699,2,0),"")</f>
        <v/>
      </c>
      <c r="S1397" t="str">
        <f>IF(ISNUMBER(SEARCH(ZAKL_DATA!$B$18,FU!$U1397)),U1397,"")</f>
        <v>Horoušany</v>
      </c>
      <c r="T1397" t="str">
        <f t="array" ref="T1397">IFERROR(INDEX($S$3:$S$6255,SMALL(IF(ISNUMBER(SEARCH("",$S$3:$S$6255)),ROW($S$1:$S$6253),""),ROW(S1395))),"")</f>
        <v>Horoušany</v>
      </c>
      <c r="U1397" t="s">
        <v>4732</v>
      </c>
      <c r="V1397">
        <v>540901.0</v>
      </c>
    </row>
    <row r="1398" spans="13:22" ht="12.75" customHeight="1">
      <c r="M1398" s="336">
        <f>IF(ISNUMBER(SEARCH(ZAKL_DATA!$B$29,N1398)),MAX($M$2:M1397)+1,0)</f>
        <v>0.0</v>
      </c>
      <c r="N1398" s="318"/>
      <c r="O1398" s="316"/>
      <c r="Q1398" s="320" t="str">
        <f>IFERROR(VLOOKUP(ROWS($Q$3:Q1398),$M$3:$N$1699,2,0),"")</f>
        <v/>
      </c>
      <c r="S1398" t="str">
        <f>IF(ISNUMBER(SEARCH(ZAKL_DATA!$B$18,FU!$U1398)),U1398,"")</f>
        <v>Horská Kvilda</v>
      </c>
      <c r="T1398" t="str">
        <f t="array" ref="T1398">IFERROR(INDEX($S$3:$S$6255,SMALL(IF(ISNUMBER(SEARCH("",$S$3:$S$6255)),ROW($S$1:$S$6253),""),ROW(S1396))),"")</f>
        <v>Horská Kvilda</v>
      </c>
      <c r="U1398" t="s">
        <v>5057</v>
      </c>
      <c r="V1398">
        <v>540919.0</v>
      </c>
    </row>
    <row r="1399" spans="13:22" ht="12.75" customHeight="1">
      <c r="M1399" s="336">
        <f>IF(ISNUMBER(SEARCH(ZAKL_DATA!$B$29,N1399)),MAX($M$2:M1398)+1,0)</f>
        <v>0.0</v>
      </c>
      <c r="N1399" s="318"/>
      <c r="O1399" s="316"/>
      <c r="Q1399" s="320" t="str">
        <f>IFERROR(VLOOKUP(ROWS($Q$3:Q1399),$M$3:$N$1699,2,0),"")</f>
        <v/>
      </c>
      <c r="S1399" t="str">
        <f>IF(ISNUMBER(SEARCH(ZAKL_DATA!$B$18,FU!$U1399)),U1399,"")</f>
        <v>Horšice</v>
      </c>
      <c r="T1399" t="str">
        <f t="array" ref="T1399">IFERROR(INDEX($S$3:$S$6255,SMALL(IF(ISNUMBER(SEARCH("",$S$3:$S$6255)),ROW($S$1:$S$6253),""),ROW(S1397))),"")</f>
        <v>Horšice</v>
      </c>
      <c r="U1399" t="s">
        <v>6067</v>
      </c>
      <c r="V1399">
        <v>540927.0</v>
      </c>
    </row>
    <row r="1400" spans="13:22" ht="12.75" customHeight="1">
      <c r="M1400" s="336">
        <f>IF(ISNUMBER(SEARCH(ZAKL_DATA!$B$29,N1400)),MAX($M$2:M1399)+1,0)</f>
        <v>0.0</v>
      </c>
      <c r="N1400" s="318"/>
      <c r="O1400" s="316"/>
      <c r="Q1400" s="320" t="str">
        <f>IFERROR(VLOOKUP(ROWS($Q$3:Q1400),$M$3:$N$1699,2,0),"")</f>
        <v/>
      </c>
      <c r="S1400" t="str">
        <f>IF(ISNUMBER(SEARCH(ZAKL_DATA!$B$18,FU!$U1400)),U1400,"")</f>
        <v>Horšovský Týn</v>
      </c>
      <c r="T1400" t="str">
        <f t="array" ref="T1400">IFERROR(INDEX($S$3:$S$6255,SMALL(IF(ISNUMBER(SEARCH("",$S$3:$S$6255)),ROW($S$1:$S$6253),""),ROW(S1398))),"")</f>
        <v>Horšovský Týn</v>
      </c>
      <c r="U1400" t="s">
        <v>5861</v>
      </c>
      <c r="V1400">
        <v>540935.0</v>
      </c>
    </row>
    <row r="1401" spans="13:22" ht="12.75" customHeight="1">
      <c r="M1401" s="336">
        <f>IF(ISNUMBER(SEARCH(ZAKL_DATA!$B$29,N1401)),MAX($M$2:M1400)+1,0)</f>
        <v>0.0</v>
      </c>
      <c r="N1401" s="318"/>
      <c r="O1401" s="316"/>
      <c r="Q1401" s="320" t="str">
        <f>IFERROR(VLOOKUP(ROWS($Q$3:Q1401),$M$3:$N$1699,2,0),"")</f>
        <v/>
      </c>
      <c r="S1401" t="str">
        <f>IF(ISNUMBER(SEARCH(ZAKL_DATA!$B$18,FU!$U1401)),U1401,"")</f>
        <v>Horušice</v>
      </c>
      <c r="T1401" t="str">
        <f t="array" ref="T1401">IFERROR(INDEX($S$3:$S$6255,SMALL(IF(ISNUMBER(SEARCH("",$S$3:$S$6255)),ROW($S$1:$S$6253),""),ROW(S1399))),"")</f>
        <v>Horušice</v>
      </c>
      <c r="U1401" t="s">
        <v>4114</v>
      </c>
      <c r="V1401">
        <v>540943.0</v>
      </c>
    </row>
    <row r="1402" spans="13:22" ht="12.75" customHeight="1">
      <c r="M1402" s="336">
        <f>IF(ISNUMBER(SEARCH(ZAKL_DATA!$B$29,N1402)),MAX($M$2:M1401)+1,0)</f>
        <v>0.0</v>
      </c>
      <c r="N1402" s="318"/>
      <c r="O1402" s="316"/>
      <c r="Q1402" s="320" t="str">
        <f>IFERROR(VLOOKUP(ROWS($Q$3:Q1402),$M$3:$N$1699,2,0),"")</f>
        <v/>
      </c>
      <c r="S1402" t="str">
        <f>IF(ISNUMBER(SEARCH(ZAKL_DATA!$B$18,FU!$U1402)),U1402,"")</f>
        <v>Hory</v>
      </c>
      <c r="T1402" t="str">
        <f t="array" ref="T1402">IFERROR(INDEX($S$3:$S$6255,SMALL(IF(ISNUMBER(SEARCH("",$S$3:$S$6255)),ROW($S$1:$S$6253),""),ROW(S1400))),"")</f>
        <v>Hory</v>
      </c>
      <c r="U1402" t="s">
        <v>5685</v>
      </c>
      <c r="V1402">
        <v>540951.0</v>
      </c>
    </row>
    <row r="1403" spans="13:22" ht="12.75" customHeight="1">
      <c r="M1403" s="336">
        <f>IF(ISNUMBER(SEARCH(ZAKL_DATA!$B$29,N1403)),MAX($M$2:M1402)+1,0)</f>
        <v>0.0</v>
      </c>
      <c r="N1403" s="318"/>
      <c r="O1403" s="316"/>
      <c r="Q1403" s="320" t="str">
        <f>IFERROR(VLOOKUP(ROWS($Q$3:Q1403),$M$3:$N$1699,2,0),"")</f>
        <v/>
      </c>
      <c r="S1403" t="str">
        <f>IF(ISNUMBER(SEARCH(ZAKL_DATA!$B$18,FU!$U1403)),U1403,"")</f>
        <v>Hořany</v>
      </c>
      <c r="T1403" t="str">
        <f t="array" ref="T1403">IFERROR(INDEX($S$3:$S$6255,SMALL(IF(ISNUMBER(SEARCH("",$S$3:$S$6255)),ROW($S$1:$S$6253),""),ROW(S1401))),"")</f>
        <v>Hořany</v>
      </c>
      <c r="U1403" t="s">
        <v>4436</v>
      </c>
      <c r="V1403">
        <v>540960.0</v>
      </c>
    </row>
    <row r="1404" spans="13:22" ht="12.75" customHeight="1">
      <c r="M1404" s="336">
        <f>IF(ISNUMBER(SEARCH(ZAKL_DATA!$B$29,N1404)),MAX($M$2:M1403)+1,0)</f>
        <v>0.0</v>
      </c>
      <c r="N1404" s="318"/>
      <c r="O1404" s="316"/>
      <c r="Q1404" s="320" t="str">
        <f>IFERROR(VLOOKUP(ROWS($Q$3:Q1404),$M$3:$N$1699,2,0),"")</f>
        <v/>
      </c>
      <c r="S1404" t="str">
        <f>IF(ISNUMBER(SEARCH(ZAKL_DATA!$B$18,FU!$U1404)),U1404,"")</f>
        <v>Hořátev</v>
      </c>
      <c r="T1404" t="str">
        <f t="array" ref="T1404">IFERROR(INDEX($S$3:$S$6255,SMALL(IF(ISNUMBER(SEARCH("",$S$3:$S$6255)),ROW($S$1:$S$6253),""),ROW(S1402))),"")</f>
        <v>Hořátev</v>
      </c>
      <c r="U1404" t="s">
        <v>4641</v>
      </c>
      <c r="V1404">
        <v>540978.0</v>
      </c>
    </row>
    <row r="1405" spans="13:22" ht="12.75" customHeight="1">
      <c r="M1405" s="336">
        <f>IF(ISNUMBER(SEARCH(ZAKL_DATA!$B$29,N1405)),MAX($M$2:M1404)+1,0)</f>
        <v>0.0</v>
      </c>
      <c r="N1405" s="318"/>
      <c r="O1405" s="316"/>
      <c r="Q1405" s="320" t="str">
        <f>IFERROR(VLOOKUP(ROWS($Q$3:Q1405),$M$3:$N$1699,2,0),"")</f>
        <v/>
      </c>
      <c r="S1405" t="str">
        <f>IF(ISNUMBER(SEARCH(ZAKL_DATA!$B$18,FU!$U1405)),U1405,"")</f>
        <v>Hořenice</v>
      </c>
      <c r="T1405" t="str">
        <f t="array" ref="T1405">IFERROR(INDEX($S$3:$S$6255,SMALL(IF(ISNUMBER(SEARCH("",$S$3:$S$6255)),ROW($S$1:$S$6253),""),ROW(S1403))),"")</f>
        <v>Hořenice</v>
      </c>
      <c r="U1405" t="s">
        <v>5369</v>
      </c>
      <c r="V1405">
        <v>540986.0</v>
      </c>
    </row>
    <row r="1406" spans="13:22" ht="12.75" customHeight="1">
      <c r="M1406" s="336">
        <f>IF(ISNUMBER(SEARCH(ZAKL_DATA!$B$29,N1406)),MAX($M$2:M1405)+1,0)</f>
        <v>0.0</v>
      </c>
      <c r="N1406" s="318"/>
      <c r="O1406" s="316"/>
      <c r="Q1406" s="320" t="str">
        <f>IFERROR(VLOOKUP(ROWS($Q$3:Q1406),$M$3:$N$1699,2,0),"")</f>
        <v/>
      </c>
      <c r="S1406" t="str">
        <f>IF(ISNUMBER(SEARCH(ZAKL_DATA!$B$18,FU!$U1406)),U1406,"")</f>
        <v>Hořepník</v>
      </c>
      <c r="T1406" t="str">
        <f t="array" ref="T1406">IFERROR(INDEX($S$3:$S$6255,SMALL(IF(ISNUMBER(SEARCH("",$S$3:$S$6255)),ROW($S$1:$S$6253),""),ROW(S1404))),"")</f>
        <v>Hořepník</v>
      </c>
      <c r="U1406" t="s">
        <v>5401</v>
      </c>
      <c r="V1406">
        <v>541001.0</v>
      </c>
    </row>
    <row r="1407" spans="13:22" ht="12.75" customHeight="1">
      <c r="M1407" s="336">
        <f>IF(ISNUMBER(SEARCH(ZAKL_DATA!$B$29,N1407)),MAX($M$2:M1406)+1,0)</f>
        <v>0.0</v>
      </c>
      <c r="N1407" s="318"/>
      <c r="O1407" s="316"/>
      <c r="Q1407" s="320" t="str">
        <f>IFERROR(VLOOKUP(ROWS($Q$3:Q1407),$M$3:$N$1699,2,0),"")</f>
        <v/>
      </c>
      <c r="S1407" t="str">
        <f>IF(ISNUMBER(SEARCH(ZAKL_DATA!$B$18,FU!$U1407)),U1407,"")</f>
        <v>Hořesedly</v>
      </c>
      <c r="T1407" t="str">
        <f t="array" ref="T1407">IFERROR(INDEX($S$3:$S$6255,SMALL(IF(ISNUMBER(SEARCH("",$S$3:$S$6255)),ROW($S$1:$S$6253),""),ROW(S1405))),"")</f>
        <v>Hořesedly</v>
      </c>
      <c r="U1407" t="s">
        <v>5027</v>
      </c>
      <c r="V1407">
        <v>541010.0</v>
      </c>
    </row>
    <row r="1408" spans="13:22" ht="12.75" customHeight="1">
      <c r="M1408" s="336">
        <f>IF(ISNUMBER(SEARCH(ZAKL_DATA!$B$29,N1408)),MAX($M$2:M1407)+1,0)</f>
        <v>0.0</v>
      </c>
      <c r="N1408" s="318"/>
      <c r="O1408" s="316"/>
      <c r="Q1408" s="320" t="str">
        <f>IFERROR(VLOOKUP(ROWS($Q$3:Q1408),$M$3:$N$1699,2,0),"")</f>
        <v/>
      </c>
      <c r="S1408" t="str">
        <f>IF(ISNUMBER(SEARCH(ZAKL_DATA!$B$18,FU!$U1408)),U1408,"")</f>
        <v>Hořešovice</v>
      </c>
      <c r="T1408" t="str">
        <f t="array" ref="T1408">IFERROR(INDEX($S$3:$S$6255,SMALL(IF(ISNUMBER(SEARCH("",$S$3:$S$6255)),ROW($S$1:$S$6253),""),ROW(S1406))),"")</f>
        <v>Hořešovice</v>
      </c>
      <c r="U1408" t="s">
        <v>4192</v>
      </c>
      <c r="V1408">
        <v>541028.0</v>
      </c>
    </row>
    <row r="1409" spans="13:22" ht="12.75" customHeight="1">
      <c r="M1409" s="336">
        <f>IF(ISNUMBER(SEARCH(ZAKL_DATA!$B$29,N1409)),MAX($M$2:M1408)+1,0)</f>
        <v>0.0</v>
      </c>
      <c r="N1409" s="318"/>
      <c r="O1409" s="316"/>
      <c r="Q1409" s="320" t="str">
        <f>IFERROR(VLOOKUP(ROWS($Q$3:Q1409),$M$3:$N$1699,2,0),"")</f>
        <v/>
      </c>
      <c r="S1409" t="str">
        <f>IF(ISNUMBER(SEARCH(ZAKL_DATA!$B$18,FU!$U1409)),U1409,"")</f>
        <v>Hořešovičky</v>
      </c>
      <c r="T1409" t="str">
        <f t="array" ref="T1409">IFERROR(INDEX($S$3:$S$6255,SMALL(IF(ISNUMBER(SEARCH("",$S$3:$S$6255)),ROW($S$1:$S$6253),""),ROW(S1407))),"")</f>
        <v>Hořešovičky</v>
      </c>
      <c r="U1409" t="s">
        <v>4463</v>
      </c>
      <c r="V1409">
        <v>541036.0</v>
      </c>
    </row>
    <row r="1410" spans="13:22" ht="12.75" customHeight="1">
      <c r="M1410" s="336">
        <f>IF(ISNUMBER(SEARCH(ZAKL_DATA!$B$29,N1410)),MAX($M$2:M1409)+1,0)</f>
        <v>0.0</v>
      </c>
      <c r="N1410" s="318"/>
      <c r="O1410" s="316"/>
      <c r="Q1410" s="320" t="str">
        <f>IFERROR(VLOOKUP(ROWS($Q$3:Q1410),$M$3:$N$1699,2,0),"")</f>
        <v/>
      </c>
      <c r="S1410" t="str">
        <f>IF(ISNUMBER(SEARCH(ZAKL_DATA!$B$18,FU!$U1410)),U1410,"")</f>
        <v>Hořice</v>
      </c>
      <c r="T1410" t="str">
        <f t="array" ref="T1410">IFERROR(INDEX($S$3:$S$6255,SMALL(IF(ISNUMBER(SEARCH("",$S$3:$S$6255)),ROW($S$1:$S$6253),""),ROW(S1408))),"")</f>
        <v>Hořice</v>
      </c>
      <c r="U1410" t="s">
        <v>5402</v>
      </c>
      <c r="V1410">
        <v>541044.0</v>
      </c>
    </row>
    <row r="1411" spans="13:22" ht="12.75" customHeight="1">
      <c r="M1411" s="336">
        <f>IF(ISNUMBER(SEARCH(ZAKL_DATA!$B$29,N1411)),MAX($M$2:M1410)+1,0)</f>
        <v>0.0</v>
      </c>
      <c r="N1411" s="318"/>
      <c r="O1411" s="316"/>
      <c r="Q1411" s="320" t="str">
        <f>IFERROR(VLOOKUP(ROWS($Q$3:Q1411),$M$3:$N$1699,2,0),"")</f>
        <v/>
      </c>
      <c r="S1411" t="str">
        <f>IF(ISNUMBER(SEARCH(ZAKL_DATA!$B$18,FU!$U1411)),U1411,"")</f>
        <v>Hořice</v>
      </c>
      <c r="T1411" t="str">
        <f t="array" ref="T1411">IFERROR(INDEX($S$3:$S$6255,SMALL(IF(ISNUMBER(SEARCH("",$S$3:$S$6255)),ROW($S$1:$S$6253),""),ROW(S1409))),"")</f>
        <v>Hořice</v>
      </c>
      <c r="U1411" t="s">
        <v>5402</v>
      </c>
      <c r="V1411">
        <v>541052.0</v>
      </c>
    </row>
    <row r="1412" spans="13:22" ht="12.75" customHeight="1">
      <c r="M1412" s="336">
        <f>IF(ISNUMBER(SEARCH(ZAKL_DATA!$B$29,N1412)),MAX($M$2:M1411)+1,0)</f>
        <v>0.0</v>
      </c>
      <c r="N1412" s="318"/>
      <c r="O1412" s="316"/>
      <c r="Q1412" s="320" t="str">
        <f>IFERROR(VLOOKUP(ROWS($Q$3:Q1412),$M$3:$N$1699,2,0),"")</f>
        <v/>
      </c>
      <c r="S1412" t="str">
        <f>IF(ISNUMBER(SEARCH(ZAKL_DATA!$B$18,FU!$U1412)),U1412,"")</f>
        <v>Hořice na Šumavě</v>
      </c>
      <c r="T1412" t="str">
        <f t="array" ref="T1412">IFERROR(INDEX($S$3:$S$6255,SMALL(IF(ISNUMBER(SEARCH("",$S$3:$S$6255)),ROW($S$1:$S$6253),""),ROW(S1410))),"")</f>
        <v>Hořice na Šumavě</v>
      </c>
      <c r="U1412" t="s">
        <v>5233</v>
      </c>
      <c r="V1412">
        <v>541061.0</v>
      </c>
    </row>
    <row r="1413" spans="13:22" ht="12.75" customHeight="1">
      <c r="M1413" s="336">
        <f>IF(ISNUMBER(SEARCH(ZAKL_DATA!$B$29,N1413)),MAX($M$2:M1412)+1,0)</f>
        <v>0.0</v>
      </c>
      <c r="N1413" s="318"/>
      <c r="O1413" s="316"/>
      <c r="Q1413" s="320" t="str">
        <f>IFERROR(VLOOKUP(ROWS($Q$3:Q1413),$M$3:$N$1699,2,0),"")</f>
        <v/>
      </c>
      <c r="S1413" t="str">
        <f>IF(ISNUMBER(SEARCH(ZAKL_DATA!$B$18,FU!$U1413)),U1413,"")</f>
        <v>Hořičky</v>
      </c>
      <c r="T1413" t="str">
        <f t="array" ref="T1413">IFERROR(INDEX($S$3:$S$6255,SMALL(IF(ISNUMBER(SEARCH("",$S$3:$S$6255)),ROW($S$1:$S$6253),""),ROW(S1411))),"")</f>
        <v>Hořičky</v>
      </c>
      <c r="U1413" t="s">
        <v>7299</v>
      </c>
      <c r="V1413">
        <v>541079.0</v>
      </c>
    </row>
    <row r="1414" spans="13:22" ht="12.75" customHeight="1">
      <c r="M1414" s="336">
        <f>IF(ISNUMBER(SEARCH(ZAKL_DATA!$B$29,N1414)),MAX($M$2:M1413)+1,0)</f>
        <v>0.0</v>
      </c>
      <c r="N1414" s="318"/>
      <c r="O1414" s="316"/>
      <c r="Q1414" s="320" t="str">
        <f>IFERROR(VLOOKUP(ROWS($Q$3:Q1414),$M$3:$N$1699,2,0),"")</f>
        <v/>
      </c>
      <c r="S1414" t="str">
        <f>IF(ISNUMBER(SEARCH(ZAKL_DATA!$B$18,FU!$U1414)),U1414,"")</f>
        <v>Hořín</v>
      </c>
      <c r="T1414" t="str">
        <f t="array" ref="T1414">IFERROR(INDEX($S$3:$S$6255,SMALL(IF(ISNUMBER(SEARCH("",$S$3:$S$6255)),ROW($S$1:$S$6253),""),ROW(S1412))),"")</f>
        <v>Hořín</v>
      </c>
      <c r="U1414" t="s">
        <v>4431</v>
      </c>
      <c r="V1414">
        <v>541087.0</v>
      </c>
    </row>
    <row r="1415" spans="13:22" ht="12.75" customHeight="1">
      <c r="M1415" s="336">
        <f>IF(ISNUMBER(SEARCH(ZAKL_DATA!$B$29,N1415)),MAX($M$2:M1414)+1,0)</f>
        <v>0.0</v>
      </c>
      <c r="N1415" s="318"/>
      <c r="O1415" s="316"/>
      <c r="Q1415" s="320" t="str">
        <f>IFERROR(VLOOKUP(ROWS($Q$3:Q1415),$M$3:$N$1699,2,0),"")</f>
        <v/>
      </c>
      <c r="S1415" t="str">
        <f>IF(ISNUMBER(SEARCH(ZAKL_DATA!$B$18,FU!$U1415)),U1415,"")</f>
        <v>Hořiněves</v>
      </c>
      <c r="T1415" t="str">
        <f t="array" ref="T1415">IFERROR(INDEX($S$3:$S$6255,SMALL(IF(ISNUMBER(SEARCH("",$S$3:$S$6255)),ROW($S$1:$S$6253),""),ROW(S1413))),"")</f>
        <v>Hořiněves</v>
      </c>
      <c r="U1415" t="s">
        <v>6975</v>
      </c>
      <c r="V1415">
        <v>541095.0</v>
      </c>
    </row>
    <row r="1416" spans="13:22" ht="12.75" customHeight="1">
      <c r="M1416" s="336">
        <f>IF(ISNUMBER(SEARCH(ZAKL_DATA!$B$29,N1416)),MAX($M$2:M1415)+1,0)</f>
        <v>0.0</v>
      </c>
      <c r="N1416" s="318"/>
      <c r="O1416" s="316"/>
      <c r="Q1416" s="320" t="str">
        <f>IFERROR(VLOOKUP(ROWS($Q$3:Q1416),$M$3:$N$1699,2,0),"")</f>
        <v/>
      </c>
      <c r="S1416" t="str">
        <f>IF(ISNUMBER(SEARCH(ZAKL_DATA!$B$18,FU!$U1416)),U1416,"")</f>
        <v>Hořovice</v>
      </c>
      <c r="T1416" t="str">
        <f t="array" ref="T1416">IFERROR(INDEX($S$3:$S$6255,SMALL(IF(ISNUMBER(SEARCH("",$S$3:$S$6255)),ROW($S$1:$S$6253),""),ROW(S1414))),"")</f>
        <v>Hořovice</v>
      </c>
      <c r="U1416" t="s">
        <v>4084</v>
      </c>
      <c r="V1416">
        <v>541109.0</v>
      </c>
    </row>
    <row r="1417" spans="13:22" ht="12.75" customHeight="1">
      <c r="M1417" s="336">
        <f>IF(ISNUMBER(SEARCH(ZAKL_DATA!$B$29,N1417)),MAX($M$2:M1416)+1,0)</f>
        <v>0.0</v>
      </c>
      <c r="N1417" s="318"/>
      <c r="O1417" s="316"/>
      <c r="Q1417" s="320" t="str">
        <f>IFERROR(VLOOKUP(ROWS($Q$3:Q1417),$M$3:$N$1699,2,0),"")</f>
        <v/>
      </c>
      <c r="S1417" t="str">
        <f>IF(ISNUMBER(SEARCH(ZAKL_DATA!$B$18,FU!$U1417)),U1417,"")</f>
        <v>Hořovičky</v>
      </c>
      <c r="T1417" t="str">
        <f t="array" ref="T1417">IFERROR(INDEX($S$3:$S$6255,SMALL(IF(ISNUMBER(SEARCH("",$S$3:$S$6255)),ROW($S$1:$S$6253),""),ROW(S1415))),"")</f>
        <v>Hořovičky</v>
      </c>
      <c r="U1417" t="s">
        <v>5028</v>
      </c>
      <c r="V1417">
        <v>541117.0</v>
      </c>
    </row>
    <row r="1418" spans="13:22" ht="12.75" customHeight="1">
      <c r="M1418" s="336">
        <f>IF(ISNUMBER(SEARCH(ZAKL_DATA!$B$29,N1418)),MAX($M$2:M1417)+1,0)</f>
        <v>0.0</v>
      </c>
      <c r="N1418" s="318"/>
      <c r="O1418" s="316"/>
      <c r="Q1418" s="320" t="str">
        <f>IFERROR(VLOOKUP(ROWS($Q$3:Q1418),$M$3:$N$1699,2,0),"")</f>
        <v/>
      </c>
      <c r="S1418" t="str">
        <f>IF(ISNUMBER(SEARCH(ZAKL_DATA!$B$18,FU!$U1418)),U1418,"")</f>
        <v>Hosín</v>
      </c>
      <c r="T1418" t="str">
        <f t="array" ref="T1418">IFERROR(INDEX($S$3:$S$6255,SMALL(IF(ISNUMBER(SEARCH("",$S$3:$S$6255)),ROW($S$1:$S$6253),""),ROW(S1416))),"")</f>
        <v>Hosín</v>
      </c>
      <c r="U1418" t="s">
        <v>5145</v>
      </c>
      <c r="V1418">
        <v>541125.0</v>
      </c>
    </row>
    <row r="1419" spans="13:22" ht="12.75" customHeight="1">
      <c r="M1419" s="336">
        <f>IF(ISNUMBER(SEARCH(ZAKL_DATA!$B$29,N1419)),MAX($M$2:M1418)+1,0)</f>
        <v>0.0</v>
      </c>
      <c r="N1419" s="318"/>
      <c r="O1419" s="316"/>
      <c r="Q1419" s="320" t="str">
        <f>IFERROR(VLOOKUP(ROWS($Q$3:Q1419),$M$3:$N$1699,2,0),"")</f>
        <v/>
      </c>
      <c r="S1419" t="str">
        <f>IF(ISNUMBER(SEARCH(ZAKL_DATA!$B$18,FU!$U1419)),U1419,"")</f>
        <v>Hoslovice</v>
      </c>
      <c r="T1419" t="str">
        <f t="array" ref="T1419">IFERROR(INDEX($S$3:$S$6255,SMALL(IF(ISNUMBER(SEARCH("",$S$3:$S$6255)),ROW($S$1:$S$6253),""),ROW(S1417))),"")</f>
        <v>Hoslovice</v>
      </c>
      <c r="U1419" t="s">
        <v>5654</v>
      </c>
      <c r="V1419">
        <v>541133.0</v>
      </c>
    </row>
    <row r="1420" spans="13:22" ht="12.75" customHeight="1">
      <c r="M1420" s="336">
        <f>IF(ISNUMBER(SEARCH(ZAKL_DATA!$B$29,N1420)),MAX($M$2:M1419)+1,0)</f>
        <v>0.0</v>
      </c>
      <c r="N1420" s="318"/>
      <c r="O1420" s="316"/>
      <c r="Q1420" s="320" t="str">
        <f>IFERROR(VLOOKUP(ROWS($Q$3:Q1420),$M$3:$N$1699,2,0),"")</f>
        <v/>
      </c>
      <c r="S1420" t="str">
        <f>IF(ISNUMBER(SEARCH(ZAKL_DATA!$B$18,FU!$U1420)),U1420,"")</f>
        <v>Hospozín</v>
      </c>
      <c r="T1420" t="str">
        <f t="array" ref="T1420">IFERROR(INDEX($S$3:$S$6255,SMALL(IF(ISNUMBER(SEARCH("",$S$3:$S$6255)),ROW($S$1:$S$6253),""),ROW(S1418))),"")</f>
        <v>Hospozín</v>
      </c>
      <c r="U1420" t="s">
        <v>4193</v>
      </c>
      <c r="V1420">
        <v>541141.0</v>
      </c>
    </row>
    <row r="1421" spans="13:22" ht="12.75" customHeight="1">
      <c r="M1421" s="336">
        <f>IF(ISNUMBER(SEARCH(ZAKL_DATA!$B$29,N1421)),MAX($M$2:M1420)+1,0)</f>
        <v>0.0</v>
      </c>
      <c r="N1421" s="318"/>
      <c r="O1421" s="316"/>
      <c r="Q1421" s="320" t="str">
        <f>IFERROR(VLOOKUP(ROWS($Q$3:Q1421),$M$3:$N$1699,2,0),"")</f>
        <v/>
      </c>
      <c r="S1421" t="str">
        <f>IF(ISNUMBER(SEARCH(ZAKL_DATA!$B$18,FU!$U1421)),U1421,"")</f>
        <v>Hospříz</v>
      </c>
      <c r="T1421" t="str">
        <f t="array" ref="T1421">IFERROR(INDEX($S$3:$S$6255,SMALL(IF(ISNUMBER(SEARCH("",$S$3:$S$6255)),ROW($S$1:$S$6253),""),ROW(S1419))),"")</f>
        <v>Hospříz</v>
      </c>
      <c r="U1421" t="s">
        <v>5296</v>
      </c>
      <c r="V1421">
        <v>541150.0</v>
      </c>
    </row>
    <row r="1422" spans="13:22" ht="12.75" customHeight="1">
      <c r="M1422" s="336">
        <f>IF(ISNUMBER(SEARCH(ZAKL_DATA!$B$29,N1422)),MAX($M$2:M1421)+1,0)</f>
        <v>0.0</v>
      </c>
      <c r="N1422" s="318"/>
      <c r="O1422" s="316"/>
      <c r="Q1422" s="320" t="str">
        <f>IFERROR(VLOOKUP(ROWS($Q$3:Q1422),$M$3:$N$1699,2,0),"")</f>
        <v/>
      </c>
      <c r="S1422" t="str">
        <f>IF(ISNUMBER(SEARCH(ZAKL_DATA!$B$18,FU!$U1422)),U1422,"")</f>
        <v>Hostašovice</v>
      </c>
      <c r="T1422" t="str">
        <f t="array" ref="T1422">IFERROR(INDEX($S$3:$S$6255,SMALL(IF(ISNUMBER(SEARCH("",$S$3:$S$6255)),ROW($S$1:$S$6253),""),ROW(S1420))),"")</f>
        <v>Hostašovice</v>
      </c>
      <c r="U1422" t="s">
        <v>6846</v>
      </c>
      <c r="V1422">
        <v>541168.0</v>
      </c>
    </row>
    <row r="1423" spans="13:22" ht="12.75" customHeight="1">
      <c r="M1423" s="336">
        <f>IF(ISNUMBER(SEARCH(ZAKL_DATA!$B$29,N1423)),MAX($M$2:M1422)+1,0)</f>
        <v>0.0</v>
      </c>
      <c r="N1423" s="318"/>
      <c r="O1423" s="316"/>
      <c r="Q1423" s="320" t="str">
        <f>IFERROR(VLOOKUP(ROWS($Q$3:Q1423),$M$3:$N$1699,2,0),"")</f>
        <v/>
      </c>
      <c r="S1423" t="str">
        <f>IF(ISNUMBER(SEARCH(ZAKL_DATA!$B$18,FU!$U1423)),U1423,"")</f>
        <v>Hostějov</v>
      </c>
      <c r="T1423" t="str">
        <f t="array" ref="T1423">IFERROR(INDEX($S$3:$S$6255,SMALL(IF(ISNUMBER(SEARCH("",$S$3:$S$6255)),ROW($S$1:$S$6253),""),ROW(S1421))),"")</f>
        <v>Hostějov</v>
      </c>
      <c r="U1423" t="s">
        <v>8473</v>
      </c>
      <c r="V1423">
        <v>541176.0</v>
      </c>
    </row>
    <row r="1424" spans="13:22" ht="12.75" customHeight="1">
      <c r="M1424" s="336">
        <f>IF(ISNUMBER(SEARCH(ZAKL_DATA!$B$29,N1424)),MAX($M$2:M1423)+1,0)</f>
        <v>0.0</v>
      </c>
      <c r="N1424" s="318"/>
      <c r="O1424" s="316"/>
      <c r="Q1424" s="320" t="str">
        <f>IFERROR(VLOOKUP(ROWS($Q$3:Q1424),$M$3:$N$1699,2,0),"")</f>
        <v/>
      </c>
      <c r="S1424" t="str">
        <f>IF(ISNUMBER(SEARCH(ZAKL_DATA!$B$18,FU!$U1424)),U1424,"")</f>
        <v>Hostěnice</v>
      </c>
      <c r="T1424" t="str">
        <f t="array" ref="T1424">IFERROR(INDEX($S$3:$S$6255,SMALL(IF(ISNUMBER(SEARCH("",$S$3:$S$6255)),ROW($S$1:$S$6253),""),ROW(S1422))),"")</f>
        <v>Hostěnice</v>
      </c>
      <c r="U1424" t="s">
        <v>7866</v>
      </c>
      <c r="V1424">
        <v>541192.0</v>
      </c>
    </row>
    <row r="1425" spans="13:22" ht="12.75" customHeight="1">
      <c r="M1425" s="336">
        <f>IF(ISNUMBER(SEARCH(ZAKL_DATA!$B$29,N1425)),MAX($M$2:M1424)+1,0)</f>
        <v>0.0</v>
      </c>
      <c r="N1425" s="318"/>
      <c r="O1425" s="316"/>
      <c r="Q1425" s="320" t="str">
        <f>IFERROR(VLOOKUP(ROWS($Q$3:Q1425),$M$3:$N$1699,2,0),"")</f>
        <v/>
      </c>
      <c r="S1425" t="str">
        <f>IF(ISNUMBER(SEARCH(ZAKL_DATA!$B$18,FU!$U1425)),U1425,"")</f>
        <v>Hostěradice</v>
      </c>
      <c r="T1425" t="str">
        <f t="array" ref="T1425">IFERROR(INDEX($S$3:$S$6255,SMALL(IF(ISNUMBER(SEARCH("",$S$3:$S$6255)),ROW($S$1:$S$6253),""),ROW(S1423))),"")</f>
        <v>Hostěradice</v>
      </c>
      <c r="U1425" t="s">
        <v>8606</v>
      </c>
      <c r="V1425">
        <v>541206.0</v>
      </c>
    </row>
    <row r="1426" spans="13:22" ht="12.75" customHeight="1">
      <c r="M1426" s="336">
        <f>IF(ISNUMBER(SEARCH(ZAKL_DATA!$B$29,N1426)),MAX($M$2:M1425)+1,0)</f>
        <v>0.0</v>
      </c>
      <c r="N1426" s="318"/>
      <c r="O1426" s="316"/>
      <c r="Q1426" s="320" t="str">
        <f>IFERROR(VLOOKUP(ROWS($Q$3:Q1426),$M$3:$N$1699,2,0),"")</f>
        <v/>
      </c>
      <c r="S1426" t="str">
        <f>IF(ISNUMBER(SEARCH(ZAKL_DATA!$B$18,FU!$U1426)),U1426,"")</f>
        <v>Hostěrádky-Rešov</v>
      </c>
      <c r="T1426" t="str">
        <f t="array" ref="T1426">IFERROR(INDEX($S$3:$S$6255,SMALL(IF(ISNUMBER(SEARCH("",$S$3:$S$6255)),ROW($S$1:$S$6253),""),ROW(S1424))),"")</f>
        <v>Hostěrádky-Rešov</v>
      </c>
      <c r="U1426" t="s">
        <v>8530</v>
      </c>
      <c r="V1426">
        <v>541214.0</v>
      </c>
    </row>
    <row r="1427" spans="13:22" ht="12.75" customHeight="1">
      <c r="M1427" s="336">
        <f>IF(ISNUMBER(SEARCH(ZAKL_DATA!$B$29,N1427)),MAX($M$2:M1426)+1,0)</f>
        <v>0.0</v>
      </c>
      <c r="N1427" s="318"/>
      <c r="O1427" s="316"/>
      <c r="Q1427" s="320" t="str">
        <f>IFERROR(VLOOKUP(ROWS($Q$3:Q1427),$M$3:$N$1699,2,0),"")</f>
        <v/>
      </c>
      <c r="S1427" t="str">
        <f>IF(ISNUMBER(SEARCH(ZAKL_DATA!$B$18,FU!$U1427)),U1427,"")</f>
        <v>Hostětice</v>
      </c>
      <c r="T1427" t="str">
        <f t="array" ref="T1427">IFERROR(INDEX($S$3:$S$6255,SMALL(IF(ISNUMBER(SEARCH("",$S$3:$S$6255)),ROW($S$1:$S$6253),""),ROW(S1425))),"")</f>
        <v>Hostětice</v>
      </c>
      <c r="U1427" t="s">
        <v>8152</v>
      </c>
      <c r="V1427">
        <v>541222.0</v>
      </c>
    </row>
    <row r="1428" spans="13:22" ht="12.75" customHeight="1">
      <c r="M1428" s="336">
        <f>IF(ISNUMBER(SEARCH(ZAKL_DATA!$B$29,N1428)),MAX($M$2:M1427)+1,0)</f>
        <v>0.0</v>
      </c>
      <c r="N1428" s="318"/>
      <c r="O1428" s="316"/>
      <c r="Q1428" s="320" t="str">
        <f>IFERROR(VLOOKUP(ROWS($Q$3:Q1428),$M$3:$N$1699,2,0),"")</f>
        <v/>
      </c>
      <c r="S1428" t="str">
        <f>IF(ISNUMBER(SEARCH(ZAKL_DATA!$B$18,FU!$U1428)),U1428,"")</f>
        <v>Hostětín</v>
      </c>
      <c r="T1428" t="str">
        <f t="array" ref="T1428">IFERROR(INDEX($S$3:$S$6255,SMALL(IF(ISNUMBER(SEARCH("",$S$3:$S$6255)),ROW($S$1:$S$6253),""),ROW(S1426))),"")</f>
        <v>Hostětín</v>
      </c>
      <c r="U1428" t="s">
        <v>5636</v>
      </c>
      <c r="V1428">
        <v>541231.0</v>
      </c>
    </row>
    <row r="1429" spans="13:22" ht="12.75" customHeight="1">
      <c r="M1429" s="336">
        <f>IF(ISNUMBER(SEARCH(ZAKL_DATA!$B$29,N1429)),MAX($M$2:M1428)+1,0)</f>
        <v>0.0</v>
      </c>
      <c r="N1429" s="318"/>
      <c r="O1429" s="316"/>
      <c r="Q1429" s="320" t="str">
        <f>IFERROR(VLOOKUP(ROWS($Q$3:Q1429),$M$3:$N$1699,2,0),"")</f>
        <v/>
      </c>
      <c r="S1429" t="str">
        <f>IF(ISNUMBER(SEARCH(ZAKL_DATA!$B$18,FU!$U1429)),U1429,"")</f>
        <v>Hostim</v>
      </c>
      <c r="T1429" t="str">
        <f t="array" ref="T1429">IFERROR(INDEX($S$3:$S$6255,SMALL(IF(ISNUMBER(SEARCH("",$S$3:$S$6255)),ROW($S$1:$S$6253),""),ROW(S1427))),"")</f>
        <v>Hostim</v>
      </c>
      <c r="U1429" t="s">
        <v>8607</v>
      </c>
      <c r="V1429">
        <v>541249.0</v>
      </c>
    </row>
    <row r="1430" spans="13:22" ht="12.75" customHeight="1">
      <c r="M1430" s="336">
        <f>IF(ISNUMBER(SEARCH(ZAKL_DATA!$B$29,N1430)),MAX($M$2:M1429)+1,0)</f>
        <v>0.0</v>
      </c>
      <c r="N1430" s="318"/>
      <c r="O1430" s="316"/>
      <c r="Q1430" s="320" t="str">
        <f>IFERROR(VLOOKUP(ROWS($Q$3:Q1430),$M$3:$N$1699,2,0),"")</f>
        <v/>
      </c>
      <c r="S1430" t="str">
        <f>IF(ISNUMBER(SEARCH(ZAKL_DATA!$B$18,FU!$U1430)),U1430,"")</f>
        <v>Hostín</v>
      </c>
      <c r="T1430" t="str">
        <f t="array" ref="T1430">IFERROR(INDEX($S$3:$S$6255,SMALL(IF(ISNUMBER(SEARCH("",$S$3:$S$6255)),ROW($S$1:$S$6253),""),ROW(S1428))),"")</f>
        <v>Hostín</v>
      </c>
      <c r="U1430" t="s">
        <v>4115</v>
      </c>
      <c r="V1430">
        <v>541257.0</v>
      </c>
    </row>
    <row r="1431" spans="13:22" ht="12.75" customHeight="1">
      <c r="M1431" s="336">
        <f>IF(ISNUMBER(SEARCH(ZAKL_DATA!$B$29,N1431)),MAX($M$2:M1430)+1,0)</f>
        <v>0.0</v>
      </c>
      <c r="N1431" s="318"/>
      <c r="O1431" s="316"/>
      <c r="Q1431" s="320" t="str">
        <f>IFERROR(VLOOKUP(ROWS($Q$3:Q1431),$M$3:$N$1699,2,0),"")</f>
        <v/>
      </c>
      <c r="S1431" t="str">
        <f>IF(ISNUMBER(SEARCH(ZAKL_DATA!$B$18,FU!$U1431)),U1431,"")</f>
        <v>Hostín u Vojkovic</v>
      </c>
      <c r="T1431" t="str">
        <f t="array" ref="T1431">IFERROR(INDEX($S$3:$S$6255,SMALL(IF(ISNUMBER(SEARCH("",$S$3:$S$6255)),ROW($S$1:$S$6253),""),ROW(S1429))),"")</f>
        <v>Hostín u Vojkovic</v>
      </c>
      <c r="U1431" t="s">
        <v>4156</v>
      </c>
      <c r="V1431">
        <v>541265.0</v>
      </c>
    </row>
    <row r="1432" spans="13:22" ht="12.75" customHeight="1">
      <c r="M1432" s="336">
        <f>IF(ISNUMBER(SEARCH(ZAKL_DATA!$B$29,N1432)),MAX($M$2:M1431)+1,0)</f>
        <v>0.0</v>
      </c>
      <c r="N1432" s="318"/>
      <c r="O1432" s="316"/>
      <c r="Q1432" s="320" t="str">
        <f>IFERROR(VLOOKUP(ROWS($Q$3:Q1432),$M$3:$N$1699,2,0),"")</f>
        <v/>
      </c>
      <c r="S1432" t="str">
        <f>IF(ISNUMBER(SEARCH(ZAKL_DATA!$B$18,FU!$U1432)),U1432,"")</f>
        <v>Hostinné</v>
      </c>
      <c r="T1432" t="str">
        <f t="array" ref="T1432">IFERROR(INDEX($S$3:$S$6255,SMALL(IF(ISNUMBER(SEARCH("",$S$3:$S$6255)),ROW($S$1:$S$6253),""),ROW(S1430))),"")</f>
        <v>Hostinné</v>
      </c>
      <c r="U1432" t="s">
        <v>7642</v>
      </c>
      <c r="V1432">
        <v>541273.0</v>
      </c>
    </row>
    <row r="1433" spans="13:22" ht="12.75" customHeight="1">
      <c r="M1433" s="336">
        <f>IF(ISNUMBER(SEARCH(ZAKL_DATA!$B$29,N1433)),MAX($M$2:M1432)+1,0)</f>
        <v>0.0</v>
      </c>
      <c r="N1433" s="318"/>
      <c r="O1433" s="316"/>
      <c r="Q1433" s="320" t="str">
        <f>IFERROR(VLOOKUP(ROWS($Q$3:Q1433),$M$3:$N$1699,2,0),"")</f>
        <v/>
      </c>
      <c r="S1433" t="str">
        <f>IF(ISNUMBER(SEARCH(ZAKL_DATA!$B$18,FU!$U1433)),U1433,"")</f>
        <v>Hostišová</v>
      </c>
      <c r="T1433" t="str">
        <f t="array" ref="T1433">IFERROR(INDEX($S$3:$S$6255,SMALL(IF(ISNUMBER(SEARCH("",$S$3:$S$6255)),ROW($S$1:$S$6253),""),ROW(S1431))),"")</f>
        <v>Hostišová</v>
      </c>
      <c r="U1433" t="s">
        <v>8020</v>
      </c>
      <c r="V1433">
        <v>541281.0</v>
      </c>
    </row>
    <row r="1434" spans="13:22" ht="12.75" customHeight="1">
      <c r="M1434" s="336">
        <f>IF(ISNUMBER(SEARCH(ZAKL_DATA!$B$29,N1434)),MAX($M$2:M1433)+1,0)</f>
        <v>0.0</v>
      </c>
      <c r="N1434" s="318"/>
      <c r="O1434" s="316"/>
      <c r="Q1434" s="320" t="str">
        <f>IFERROR(VLOOKUP(ROWS($Q$3:Q1434),$M$3:$N$1699,2,0),"")</f>
        <v/>
      </c>
      <c r="S1434" t="str">
        <f>IF(ISNUMBER(SEARCH(ZAKL_DATA!$B$18,FU!$U1434)),U1434,"")</f>
        <v>Hostivice</v>
      </c>
      <c r="T1434" t="str">
        <f t="array" ref="T1434">IFERROR(INDEX($S$3:$S$6255,SMALL(IF(ISNUMBER(SEARCH("",$S$3:$S$6255)),ROW($S$1:$S$6253),""),ROW(S1432))),"")</f>
        <v>Hostivice</v>
      </c>
      <c r="U1434" t="s">
        <v>4813</v>
      </c>
      <c r="V1434">
        <v>541290.0</v>
      </c>
    </row>
    <row r="1435" spans="13:22" ht="12.75" customHeight="1">
      <c r="M1435" s="336">
        <f>IF(ISNUMBER(SEARCH(ZAKL_DATA!$B$29,N1435)),MAX($M$2:M1434)+1,0)</f>
        <v>0.0</v>
      </c>
      <c r="N1435" s="318"/>
      <c r="O1435" s="316"/>
      <c r="Q1435" s="320" t="str">
        <f>IFERROR(VLOOKUP(ROWS($Q$3:Q1435),$M$3:$N$1699,2,0),"")</f>
        <v/>
      </c>
      <c r="S1435" t="str">
        <f>IF(ISNUMBER(SEARCH(ZAKL_DATA!$B$18,FU!$U1435)),U1435,"")</f>
        <v>Hostomice</v>
      </c>
      <c r="T1435" t="str">
        <f t="array" ref="T1435">IFERROR(INDEX($S$3:$S$6255,SMALL(IF(ISNUMBER(SEARCH("",$S$3:$S$6255)),ROW($S$1:$S$6253),""),ROW(S1433))),"")</f>
        <v>Hostomice</v>
      </c>
      <c r="U1435" t="s">
        <v>4086</v>
      </c>
      <c r="V1435">
        <v>541303.0</v>
      </c>
    </row>
    <row r="1436" spans="13:22" ht="12.75" customHeight="1">
      <c r="M1436" s="336">
        <f>IF(ISNUMBER(SEARCH(ZAKL_DATA!$B$29,N1436)),MAX($M$2:M1435)+1,0)</f>
        <v>0.0</v>
      </c>
      <c r="N1436" s="318"/>
      <c r="O1436" s="316"/>
      <c r="Q1436" s="320" t="str">
        <f>IFERROR(VLOOKUP(ROWS($Q$3:Q1436),$M$3:$N$1699,2,0),"")</f>
        <v/>
      </c>
      <c r="S1436" t="str">
        <f>IF(ISNUMBER(SEARCH(ZAKL_DATA!$B$18,FU!$U1436)),U1436,"")</f>
        <v>Hostomice</v>
      </c>
      <c r="T1436" t="str">
        <f t="array" ref="T1436">IFERROR(INDEX($S$3:$S$6255,SMALL(IF(ISNUMBER(SEARCH("",$S$3:$S$6255)),ROW($S$1:$S$6253),""),ROW(S1434))),"")</f>
        <v>Hostomice</v>
      </c>
      <c r="U1436" t="s">
        <v>4086</v>
      </c>
      <c r="V1436">
        <v>541311.0</v>
      </c>
    </row>
    <row r="1437" spans="13:22" ht="12.75" customHeight="1">
      <c r="M1437" s="336">
        <f>IF(ISNUMBER(SEARCH(ZAKL_DATA!$B$29,N1437)),MAX($M$2:M1436)+1,0)</f>
        <v>0.0</v>
      </c>
      <c r="N1437" s="318"/>
      <c r="O1437" s="316"/>
      <c r="Q1437" s="320" t="str">
        <f>IFERROR(VLOOKUP(ROWS($Q$3:Q1437),$M$3:$N$1699,2,0),"")</f>
        <v/>
      </c>
      <c r="S1437" t="str">
        <f>IF(ISNUMBER(SEARCH(ZAKL_DATA!$B$18,FU!$U1437)),U1437,"")</f>
        <v>Hostouň</v>
      </c>
      <c r="T1437" t="str">
        <f t="array" ref="T1437">IFERROR(INDEX($S$3:$S$6255,SMALL(IF(ISNUMBER(SEARCH("",$S$3:$S$6255)),ROW($S$1:$S$6253),""),ROW(S1435))),"")</f>
        <v>Hostouň</v>
      </c>
      <c r="U1437" t="s">
        <v>4194</v>
      </c>
      <c r="V1437">
        <v>541320.0</v>
      </c>
    </row>
    <row r="1438" spans="13:22" ht="12.75" customHeight="1">
      <c r="M1438" s="336">
        <f>IF(ISNUMBER(SEARCH(ZAKL_DATA!$B$29,N1438)),MAX($M$2:M1437)+1,0)</f>
        <v>0.0</v>
      </c>
      <c r="N1438" s="318"/>
      <c r="O1438" s="316"/>
      <c r="Q1438" s="320" t="str">
        <f>IFERROR(VLOOKUP(ROWS($Q$3:Q1438),$M$3:$N$1699,2,0),"")</f>
        <v/>
      </c>
      <c r="S1438" t="str">
        <f>IF(ISNUMBER(SEARCH(ZAKL_DATA!$B$18,FU!$U1438)),U1438,"")</f>
        <v>Hostouň</v>
      </c>
      <c r="T1438" t="str">
        <f t="array" ref="T1438">IFERROR(INDEX($S$3:$S$6255,SMALL(IF(ISNUMBER(SEARCH("",$S$3:$S$6255)),ROW($S$1:$S$6253),""),ROW(S1436))),"")</f>
        <v>Hostouň</v>
      </c>
      <c r="U1438" t="s">
        <v>4194</v>
      </c>
      <c r="V1438">
        <v>541338.0</v>
      </c>
    </row>
    <row r="1439" spans="13:22" ht="12.75" customHeight="1">
      <c r="M1439" s="336">
        <f>IF(ISNUMBER(SEARCH(ZAKL_DATA!$B$29,N1439)),MAX($M$2:M1438)+1,0)</f>
        <v>0.0</v>
      </c>
      <c r="N1439" s="318"/>
      <c r="O1439" s="316"/>
      <c r="Q1439" s="320" t="str">
        <f>IFERROR(VLOOKUP(ROWS($Q$3:Q1439),$M$3:$N$1699,2,0),"")</f>
        <v/>
      </c>
      <c r="S1439" t="str">
        <f>IF(ISNUMBER(SEARCH(ZAKL_DATA!$B$18,FU!$U1439)),U1439,"")</f>
        <v>Hostovlice</v>
      </c>
      <c r="T1439" t="str">
        <f t="array" ref="T1439">IFERROR(INDEX($S$3:$S$6255,SMALL(IF(ISNUMBER(SEARCH("",$S$3:$S$6255)),ROW($S$1:$S$6253),""),ROW(S1437))),"")</f>
        <v>Hostovlice</v>
      </c>
      <c r="U1439" t="s">
        <v>4360</v>
      </c>
      <c r="V1439">
        <v>541346.0</v>
      </c>
    </row>
    <row r="1440" spans="13:22" ht="12.75" customHeight="1">
      <c r="M1440" s="336">
        <f>IF(ISNUMBER(SEARCH(ZAKL_DATA!$B$29,N1440)),MAX($M$2:M1439)+1,0)</f>
        <v>0.0</v>
      </c>
      <c r="N1440" s="318"/>
      <c r="O1440" s="316"/>
      <c r="Q1440" s="320" t="str">
        <f>IFERROR(VLOOKUP(ROWS($Q$3:Q1440),$M$3:$N$1699,2,0),"")</f>
        <v/>
      </c>
      <c r="S1440" t="str">
        <f>IF(ISNUMBER(SEARCH(ZAKL_DATA!$B$18,FU!$U1440)),U1440,"")</f>
        <v>Hosty</v>
      </c>
      <c r="T1440" t="str">
        <f t="array" ref="T1440">IFERROR(INDEX($S$3:$S$6255,SMALL(IF(ISNUMBER(SEARCH("",$S$3:$S$6255)),ROW($S$1:$S$6253),""),ROW(S1438))),"")</f>
        <v>Hosty</v>
      </c>
      <c r="U1440" t="s">
        <v>4498</v>
      </c>
      <c r="V1440">
        <v>541354.0</v>
      </c>
    </row>
    <row r="1441" spans="13:22" ht="12.75" customHeight="1">
      <c r="M1441" s="336">
        <f>IF(ISNUMBER(SEARCH(ZAKL_DATA!$B$29,N1441)),MAX($M$2:M1440)+1,0)</f>
        <v>0.0</v>
      </c>
      <c r="N1441" s="318"/>
      <c r="O1441" s="316"/>
      <c r="Q1441" s="320" t="str">
        <f>IFERROR(VLOOKUP(ROWS($Q$3:Q1441),$M$3:$N$1699,2,0),"")</f>
        <v/>
      </c>
      <c r="S1441" t="str">
        <f>IF(ISNUMBER(SEARCH(ZAKL_DATA!$B$18,FU!$U1441)),U1441,"")</f>
        <v>Hošťálková</v>
      </c>
      <c r="T1441" t="str">
        <f t="array" ref="T1441">IFERROR(INDEX($S$3:$S$6255,SMALL(IF(ISNUMBER(SEARCH("",$S$3:$S$6255)),ROW($S$1:$S$6253),""),ROW(S1439))),"")</f>
        <v>Hošťálková</v>
      </c>
      <c r="U1441" t="s">
        <v>5107</v>
      </c>
      <c r="V1441">
        <v>541362.0</v>
      </c>
    </row>
    <row r="1442" spans="13:22" ht="12.75" customHeight="1">
      <c r="M1442" s="336">
        <f>IF(ISNUMBER(SEARCH(ZAKL_DATA!$B$29,N1442)),MAX($M$2:M1441)+1,0)</f>
        <v>0.0</v>
      </c>
      <c r="N1442" s="318"/>
      <c r="O1442" s="316"/>
      <c r="Q1442" s="320" t="str">
        <f>IFERROR(VLOOKUP(ROWS($Q$3:Q1442),$M$3:$N$1699,2,0),"")</f>
        <v/>
      </c>
      <c r="S1442" t="str">
        <f>IF(ISNUMBER(SEARCH(ZAKL_DATA!$B$18,FU!$U1442)),U1442,"")</f>
        <v>Hošťálkovy</v>
      </c>
      <c r="T1442" t="str">
        <f t="array" ref="T1442">IFERROR(INDEX($S$3:$S$6255,SMALL(IF(ISNUMBER(SEARCH("",$S$3:$S$6255)),ROW($S$1:$S$6253),""),ROW(S1440))),"")</f>
        <v>Hošťálkovy</v>
      </c>
      <c r="U1442" t="s">
        <v>8821</v>
      </c>
      <c r="V1442">
        <v>541371.0</v>
      </c>
    </row>
    <row r="1443" spans="13:22" ht="12.75" customHeight="1">
      <c r="M1443" s="336">
        <f>IF(ISNUMBER(SEARCH(ZAKL_DATA!$B$29,N1443)),MAX($M$2:M1442)+1,0)</f>
        <v>0.0</v>
      </c>
      <c r="N1443" s="318"/>
      <c r="O1443" s="316"/>
      <c r="Q1443" s="320" t="str">
        <f>IFERROR(VLOOKUP(ROWS($Q$3:Q1443),$M$3:$N$1699,2,0),"")</f>
        <v/>
      </c>
      <c r="S1443" t="str">
        <f>IF(ISNUMBER(SEARCH(ZAKL_DATA!$B$18,FU!$U1443)),U1443,"")</f>
        <v>Hošťalovice</v>
      </c>
      <c r="T1443" t="str">
        <f t="array" ref="T1443">IFERROR(INDEX($S$3:$S$6255,SMALL(IF(ISNUMBER(SEARCH("",$S$3:$S$6255)),ROW($S$1:$S$6253),""),ROW(S1441))),"")</f>
        <v>Hošťalovice</v>
      </c>
      <c r="U1443" t="s">
        <v>7086</v>
      </c>
      <c r="V1443">
        <v>541389.0</v>
      </c>
    </row>
    <row r="1444" spans="13:22" ht="12.75" customHeight="1">
      <c r="M1444" s="336">
        <f>IF(ISNUMBER(SEARCH(ZAKL_DATA!$B$29,N1444)),MAX($M$2:M1443)+1,0)</f>
        <v>0.0</v>
      </c>
      <c r="N1444" s="318"/>
      <c r="O1444" s="316"/>
      <c r="Q1444" s="320" t="str">
        <f>IFERROR(VLOOKUP(ROWS($Q$3:Q1444),$M$3:$N$1699,2,0),"")</f>
        <v/>
      </c>
      <c r="S1444" t="str">
        <f>IF(ISNUMBER(SEARCH(ZAKL_DATA!$B$18,FU!$U1444)),U1444,"")</f>
        <v>Hoštejn</v>
      </c>
      <c r="T1444" t="str">
        <f t="array" ref="T1444">IFERROR(INDEX($S$3:$S$6255,SMALL(IF(ISNUMBER(SEARCH("",$S$3:$S$6255)),ROW($S$1:$S$6253),""),ROW(S1442))),"")</f>
        <v>Hoštejn</v>
      </c>
      <c r="U1444" t="s">
        <v>4527</v>
      </c>
      <c r="V1444">
        <v>541397.0</v>
      </c>
    </row>
    <row r="1445" spans="13:22" ht="12.75" customHeight="1">
      <c r="M1445" s="336">
        <f>IF(ISNUMBER(SEARCH(ZAKL_DATA!$B$29,N1445)),MAX($M$2:M1444)+1,0)</f>
        <v>0.0</v>
      </c>
      <c r="N1445" s="318"/>
      <c r="O1445" s="316"/>
      <c r="Q1445" s="320" t="str">
        <f>IFERROR(VLOOKUP(ROWS($Q$3:Q1445),$M$3:$N$1699,2,0),"")</f>
        <v/>
      </c>
      <c r="S1445" t="str">
        <f>IF(ISNUMBER(SEARCH(ZAKL_DATA!$B$18,FU!$U1445)),U1445,"")</f>
        <v>Hoštice</v>
      </c>
      <c r="T1445" t="str">
        <f t="array" ref="T1445">IFERROR(INDEX($S$3:$S$6255,SMALL(IF(ISNUMBER(SEARCH("",$S$3:$S$6255)),ROW($S$1:$S$6253),""),ROW(S1443))),"")</f>
        <v>Hoštice</v>
      </c>
      <c r="U1445" t="s">
        <v>5655</v>
      </c>
      <c r="V1445">
        <v>541401.0</v>
      </c>
    </row>
    <row r="1446" spans="13:22" ht="12.75" customHeight="1">
      <c r="M1446" s="336">
        <f>IF(ISNUMBER(SEARCH(ZAKL_DATA!$B$29,N1446)),MAX($M$2:M1445)+1,0)</f>
        <v>0.0</v>
      </c>
      <c r="N1446" s="318"/>
      <c r="O1446" s="316"/>
      <c r="Q1446" s="320" t="str">
        <f>IFERROR(VLOOKUP(ROWS($Q$3:Q1446),$M$3:$N$1699,2,0),"")</f>
        <v/>
      </c>
      <c r="S1446" t="str">
        <f>IF(ISNUMBER(SEARCH(ZAKL_DATA!$B$18,FU!$U1446)),U1446,"")</f>
        <v>Hoštice</v>
      </c>
      <c r="T1446" t="str">
        <f t="array" ref="T1446">IFERROR(INDEX($S$3:$S$6255,SMALL(IF(ISNUMBER(SEARCH("",$S$3:$S$6255)),ROW($S$1:$S$6253),""),ROW(S1444))),"")</f>
        <v>Hoštice</v>
      </c>
      <c r="U1446" t="s">
        <v>5655</v>
      </c>
      <c r="V1446">
        <v>541419.0</v>
      </c>
    </row>
    <row r="1447" spans="13:22" ht="12.75" customHeight="1">
      <c r="M1447" s="336">
        <f>IF(ISNUMBER(SEARCH(ZAKL_DATA!$B$29,N1447)),MAX($M$2:M1446)+1,0)</f>
        <v>0.0</v>
      </c>
      <c r="N1447" s="318"/>
      <c r="O1447" s="316"/>
      <c r="Q1447" s="320" t="str">
        <f>IFERROR(VLOOKUP(ROWS($Q$3:Q1447),$M$3:$N$1699,2,0),"")</f>
        <v/>
      </c>
      <c r="S1447" t="str">
        <f>IF(ISNUMBER(SEARCH(ZAKL_DATA!$B$18,FU!$U1447)),U1447,"")</f>
        <v>Hoštice-Heroltice</v>
      </c>
      <c r="T1447" t="str">
        <f t="array" ref="T1447">IFERROR(INDEX($S$3:$S$6255,SMALL(IF(ISNUMBER(SEARCH("",$S$3:$S$6255)),ROW($S$1:$S$6253),""),ROW(S1445))),"")</f>
        <v>Hoštice-Heroltice</v>
      </c>
      <c r="U1447" t="s">
        <v>8531</v>
      </c>
      <c r="V1447">
        <v>541427.0</v>
      </c>
    </row>
    <row r="1448" spans="13:22" ht="12.75" customHeight="1">
      <c r="M1448" s="336">
        <f>IF(ISNUMBER(SEARCH(ZAKL_DATA!$B$29,N1448)),MAX($M$2:M1447)+1,0)</f>
        <v>0.0</v>
      </c>
      <c r="N1448" s="318"/>
      <c r="O1448" s="316"/>
      <c r="Q1448" s="320" t="str">
        <f>IFERROR(VLOOKUP(ROWS($Q$3:Q1448),$M$3:$N$1699,2,0),"")</f>
        <v/>
      </c>
      <c r="S1448" t="str">
        <f>IF(ISNUMBER(SEARCH(ZAKL_DATA!$B$18,FU!$U1448)),U1448,"")</f>
        <v>Hoštka</v>
      </c>
      <c r="T1448" t="str">
        <f t="array" ref="T1448">IFERROR(INDEX($S$3:$S$6255,SMALL(IF(ISNUMBER(SEARCH("",$S$3:$S$6255)),ROW($S$1:$S$6253),""),ROW(S1446))),"")</f>
        <v>Hoštka</v>
      </c>
      <c r="U1448" t="s">
        <v>6584</v>
      </c>
      <c r="V1448">
        <v>541435.0</v>
      </c>
    </row>
    <row r="1449" spans="13:22" ht="12.75" customHeight="1">
      <c r="M1449" s="336">
        <f>IF(ISNUMBER(SEARCH(ZAKL_DATA!$B$29,N1449)),MAX($M$2:M1448)+1,0)</f>
        <v>0.0</v>
      </c>
      <c r="N1449" s="318"/>
      <c r="O1449" s="316"/>
      <c r="Q1449" s="320" t="str">
        <f>IFERROR(VLOOKUP(ROWS($Q$3:Q1449),$M$3:$N$1699,2,0),"")</f>
        <v/>
      </c>
      <c r="S1449" t="str">
        <f>IF(ISNUMBER(SEARCH(ZAKL_DATA!$B$18,FU!$U1449)),U1449,"")</f>
        <v>Hošťka</v>
      </c>
      <c r="T1449" t="str">
        <f t="array" ref="T1449">IFERROR(INDEX($S$3:$S$6255,SMALL(IF(ISNUMBER(SEARCH("",$S$3:$S$6255)),ROW($S$1:$S$6253),""),ROW(S1447))),"")</f>
        <v>Hošťka</v>
      </c>
      <c r="U1449" t="s">
        <v>6242</v>
      </c>
      <c r="V1449">
        <v>541443.0</v>
      </c>
    </row>
    <row r="1450" spans="13:22" ht="12.75" customHeight="1">
      <c r="M1450" s="336">
        <f>IF(ISNUMBER(SEARCH(ZAKL_DATA!$B$29,N1450)),MAX($M$2:M1449)+1,0)</f>
        <v>0.0</v>
      </c>
      <c r="N1450" s="318"/>
      <c r="O1450" s="316"/>
      <c r="Q1450" s="320" t="str">
        <f>IFERROR(VLOOKUP(ROWS($Q$3:Q1450),$M$3:$N$1699,2,0),"")</f>
        <v/>
      </c>
      <c r="S1450" t="str">
        <f>IF(ISNUMBER(SEARCH(ZAKL_DATA!$B$18,FU!$U1450)),U1450,"")</f>
        <v>Hovězí</v>
      </c>
      <c r="T1450" t="str">
        <f t="array" ref="T1450">IFERROR(INDEX($S$3:$S$6255,SMALL(IF(ISNUMBER(SEARCH("",$S$3:$S$6255)),ROW($S$1:$S$6253),""),ROW(S1448))),"")</f>
        <v>Hovězí</v>
      </c>
      <c r="U1450" t="s">
        <v>5108</v>
      </c>
      <c r="V1450">
        <v>541451.0</v>
      </c>
    </row>
    <row r="1451" spans="13:22" ht="12.75" customHeight="1">
      <c r="M1451" s="336">
        <f>IF(ISNUMBER(SEARCH(ZAKL_DATA!$B$29,N1451)),MAX($M$2:M1450)+1,0)</f>
        <v>0.0</v>
      </c>
      <c r="N1451" s="318"/>
      <c r="O1451" s="316"/>
      <c r="Q1451" s="320" t="str">
        <f>IFERROR(VLOOKUP(ROWS($Q$3:Q1451),$M$3:$N$1699,2,0),"")</f>
        <v/>
      </c>
      <c r="S1451" t="str">
        <f>IF(ISNUMBER(SEARCH(ZAKL_DATA!$B$18,FU!$U1451)),U1451,"")</f>
        <v>Hovorany</v>
      </c>
      <c r="T1451" t="str">
        <f t="array" ref="T1451">IFERROR(INDEX($S$3:$S$6255,SMALL(IF(ISNUMBER(SEARCH("",$S$3:$S$6255)),ROW($S$1:$S$6253),""),ROW(S1449))),"")</f>
        <v>Hovorany</v>
      </c>
      <c r="U1451" t="s">
        <v>8071</v>
      </c>
      <c r="V1451">
        <v>541460.0</v>
      </c>
    </row>
    <row r="1452" spans="13:22" ht="12.75" customHeight="1">
      <c r="M1452" s="336">
        <f>IF(ISNUMBER(SEARCH(ZAKL_DATA!$B$29,N1452)),MAX($M$2:M1451)+1,0)</f>
        <v>0.0</v>
      </c>
      <c r="N1452" s="318"/>
      <c r="O1452" s="316"/>
      <c r="Q1452" s="320" t="str">
        <f>IFERROR(VLOOKUP(ROWS($Q$3:Q1452),$M$3:$N$1699,2,0),"")</f>
        <v/>
      </c>
      <c r="S1452" t="str">
        <f>IF(ISNUMBER(SEARCH(ZAKL_DATA!$B$18,FU!$U1452)),U1452,"")</f>
        <v>Hovorčovice</v>
      </c>
      <c r="T1452" t="str">
        <f t="array" ref="T1452">IFERROR(INDEX($S$3:$S$6255,SMALL(IF(ISNUMBER(SEARCH("",$S$3:$S$6255)),ROW($S$1:$S$6253),""),ROW(S1450))),"")</f>
        <v>Hovorčovice</v>
      </c>
      <c r="U1452" t="s">
        <v>4733</v>
      </c>
      <c r="V1452">
        <v>541478.0</v>
      </c>
    </row>
    <row r="1453" spans="13:22" ht="12.75" customHeight="1">
      <c r="M1453" s="336">
        <f>IF(ISNUMBER(SEARCH(ZAKL_DATA!$B$29,N1453)),MAX($M$2:M1452)+1,0)</f>
        <v>0.0</v>
      </c>
      <c r="N1453" s="318"/>
      <c r="O1453" s="316"/>
      <c r="Q1453" s="320" t="str">
        <f>IFERROR(VLOOKUP(ROWS($Q$3:Q1453),$M$3:$N$1699,2,0),"")</f>
        <v/>
      </c>
      <c r="S1453" t="str">
        <f>IF(ISNUMBER(SEARCH(ZAKL_DATA!$B$18,FU!$U1453)),U1453,"")</f>
        <v>Hraběšice</v>
      </c>
      <c r="T1453" t="str">
        <f t="array" ref="T1453">IFERROR(INDEX($S$3:$S$6255,SMALL(IF(ISNUMBER(SEARCH("",$S$3:$S$6255)),ROW($S$1:$S$6253),""),ROW(S1451))),"")</f>
        <v>Hraběšice</v>
      </c>
      <c r="U1453" t="s">
        <v>5834</v>
      </c>
      <c r="V1453">
        <v>541486.0</v>
      </c>
    </row>
    <row r="1454" spans="13:22" ht="12.75" customHeight="1">
      <c r="M1454" s="336">
        <f>IF(ISNUMBER(SEARCH(ZAKL_DATA!$B$29,N1454)),MAX($M$2:M1453)+1,0)</f>
        <v>0.0</v>
      </c>
      <c r="N1454" s="318"/>
      <c r="O1454" s="316"/>
      <c r="Q1454" s="320" t="str">
        <f>IFERROR(VLOOKUP(ROWS($Q$3:Q1454),$M$3:$N$1699,2,0),"")</f>
        <v/>
      </c>
      <c r="S1454" t="str">
        <f>IF(ISNUMBER(SEARCH(ZAKL_DATA!$B$18,FU!$U1454)),U1454,"")</f>
        <v>Hraběšín</v>
      </c>
      <c r="T1454" t="str">
        <f t="array" ref="T1454">IFERROR(INDEX($S$3:$S$6255,SMALL(IF(ISNUMBER(SEARCH("",$S$3:$S$6255)),ROW($S$1:$S$6253),""),ROW(S1452))),"")</f>
        <v>Hraběšín</v>
      </c>
      <c r="U1454" t="s">
        <v>4107</v>
      </c>
      <c r="V1454">
        <v>541494.0</v>
      </c>
    </row>
    <row r="1455" spans="13:22" ht="12.75" customHeight="1">
      <c r="M1455" s="336">
        <f>IF(ISNUMBER(SEARCH(ZAKL_DATA!$B$29,N1455)),MAX($M$2:M1454)+1,0)</f>
        <v>0.0</v>
      </c>
      <c r="N1455" s="318"/>
      <c r="O1455" s="316"/>
      <c r="Q1455" s="320" t="str">
        <f>IFERROR(VLOOKUP(ROWS($Q$3:Q1455),$M$3:$N$1699,2,0),"")</f>
        <v/>
      </c>
      <c r="S1455" t="str">
        <f>IF(ISNUMBER(SEARCH(ZAKL_DATA!$B$18,FU!$U1455)),U1455,"")</f>
        <v>Hrabětice</v>
      </c>
      <c r="T1455" t="str">
        <f t="array" ref="T1455">IFERROR(INDEX($S$3:$S$6255,SMALL(IF(ISNUMBER(SEARCH("",$S$3:$S$6255)),ROW($S$1:$S$6253),""),ROW(S1453))),"")</f>
        <v>Hrabětice</v>
      </c>
      <c r="U1455" t="s">
        <v>8608</v>
      </c>
      <c r="V1455">
        <v>541508.0</v>
      </c>
    </row>
    <row r="1456" spans="13:22" ht="12.75" customHeight="1">
      <c r="M1456" s="336">
        <f>IF(ISNUMBER(SEARCH(ZAKL_DATA!$B$29,N1456)),MAX($M$2:M1455)+1,0)</f>
        <v>0.0</v>
      </c>
      <c r="N1456" s="318"/>
      <c r="O1456" s="316"/>
      <c r="Q1456" s="320" t="str">
        <f>IFERROR(VLOOKUP(ROWS($Q$3:Q1456),$M$3:$N$1699,2,0),"")</f>
        <v/>
      </c>
      <c r="S1456" t="str">
        <f>IF(ISNUMBER(SEARCH(ZAKL_DATA!$B$18,FU!$U1456)),U1456,"")</f>
        <v>Hrabišín</v>
      </c>
      <c r="T1456" t="str">
        <f t="array" ref="T1456">IFERROR(INDEX($S$3:$S$6255,SMALL(IF(ISNUMBER(SEARCH("",$S$3:$S$6255)),ROW($S$1:$S$6253),""),ROW(S1454))),"")</f>
        <v>Hrabišín</v>
      </c>
      <c r="U1456" t="s">
        <v>4547</v>
      </c>
      <c r="V1456">
        <v>541516.0</v>
      </c>
    </row>
    <row r="1457" spans="13:22" ht="12.75" customHeight="1">
      <c r="M1457" s="336">
        <f>IF(ISNUMBER(SEARCH(ZAKL_DATA!$B$29,N1457)),MAX($M$2:M1456)+1,0)</f>
        <v>0.0</v>
      </c>
      <c r="N1457" s="318"/>
      <c r="O1457" s="316"/>
      <c r="Q1457" s="320" t="str">
        <f>IFERROR(VLOOKUP(ROWS($Q$3:Q1457),$M$3:$N$1699,2,0),"")</f>
        <v/>
      </c>
      <c r="S1457" t="str">
        <f>IF(ISNUMBER(SEARCH(ZAKL_DATA!$B$18,FU!$U1457)),U1457,"")</f>
        <v>Hrabová</v>
      </c>
      <c r="T1457" t="str">
        <f t="array" ref="T1457">IFERROR(INDEX($S$3:$S$6255,SMALL(IF(ISNUMBER(SEARCH("",$S$3:$S$6255)),ROW($S$1:$S$6253),""),ROW(S1455))),"")</f>
        <v>Hrabová</v>
      </c>
      <c r="U1457" t="s">
        <v>5819</v>
      </c>
      <c r="V1457">
        <v>541524.0</v>
      </c>
    </row>
    <row r="1458" spans="13:22" ht="12.75" customHeight="1">
      <c r="M1458" s="336">
        <f>IF(ISNUMBER(SEARCH(ZAKL_DATA!$B$29,N1458)),MAX($M$2:M1457)+1,0)</f>
        <v>0.0</v>
      </c>
      <c r="N1458" s="318"/>
      <c r="O1458" s="316"/>
      <c r="Q1458" s="320" t="str">
        <f>IFERROR(VLOOKUP(ROWS($Q$3:Q1458),$M$3:$N$1699,2,0),"")</f>
        <v/>
      </c>
      <c r="S1458" t="str">
        <f>IF(ISNUMBER(SEARCH(ZAKL_DATA!$B$18,FU!$U1458)),U1458,"")</f>
        <v>Hrabůvka</v>
      </c>
      <c r="T1458" t="str">
        <f t="array" ref="T1458">IFERROR(INDEX($S$3:$S$6255,SMALL(IF(ISNUMBER(SEARCH("",$S$3:$S$6255)),ROW($S$1:$S$6253),""),ROW(S1456))),"")</f>
        <v>Hrabůvka</v>
      </c>
      <c r="U1458" t="s">
        <v>3845</v>
      </c>
      <c r="V1458">
        <v>541532.0</v>
      </c>
    </row>
    <row r="1459" spans="13:22" ht="12.75" customHeight="1">
      <c r="M1459" s="336">
        <f>IF(ISNUMBER(SEARCH(ZAKL_DATA!$B$29,N1459)),MAX($M$2:M1458)+1,0)</f>
        <v>0.0</v>
      </c>
      <c r="N1459" s="318"/>
      <c r="O1459" s="316"/>
      <c r="Q1459" s="320" t="str">
        <f>IFERROR(VLOOKUP(ROWS($Q$3:Q1459),$M$3:$N$1699,2,0),"")</f>
        <v/>
      </c>
      <c r="S1459" t="str">
        <f>IF(ISNUMBER(SEARCH(ZAKL_DATA!$B$18,FU!$U1459)),U1459,"")</f>
        <v>Hrabyně</v>
      </c>
      <c r="T1459" t="str">
        <f t="array" ref="T1459">IFERROR(INDEX($S$3:$S$6255,SMALL(IF(ISNUMBER(SEARCH("",$S$3:$S$6255)),ROW($S$1:$S$6253),""),ROW(S1457))),"")</f>
        <v>Hrabyně</v>
      </c>
      <c r="U1459" t="s">
        <v>3723</v>
      </c>
      <c r="V1459">
        <v>541541.0</v>
      </c>
    </row>
    <row r="1460" spans="13:22" ht="12.75" customHeight="1">
      <c r="M1460" s="336">
        <f>IF(ISNUMBER(SEARCH(ZAKL_DATA!$B$29,N1460)),MAX($M$2:M1459)+1,0)</f>
        <v>0.0</v>
      </c>
      <c r="N1460" s="318"/>
      <c r="O1460" s="316"/>
      <c r="Q1460" s="320" t="str">
        <f>IFERROR(VLOOKUP(ROWS($Q$3:Q1460),$M$3:$N$1699,2,0),"")</f>
        <v/>
      </c>
      <c r="S1460" t="str">
        <f>IF(ISNUMBER(SEARCH(ZAKL_DATA!$B$18,FU!$U1460)),U1460,"")</f>
        <v>Hradce</v>
      </c>
      <c r="T1460" t="str">
        <f t="array" ref="T1460">IFERROR(INDEX($S$3:$S$6255,SMALL(IF(ISNUMBER(SEARCH("",$S$3:$S$6255)),ROW($S$1:$S$6253),""),ROW(S1458))),"")</f>
        <v>Hradce</v>
      </c>
      <c r="U1460" t="s">
        <v>4492</v>
      </c>
      <c r="V1460">
        <v>541559.0</v>
      </c>
    </row>
    <row r="1461" spans="13:22" ht="12.75" customHeight="1">
      <c r="M1461" s="336">
        <f>IF(ISNUMBER(SEARCH(ZAKL_DATA!$B$29,N1461)),MAX($M$2:M1460)+1,0)</f>
        <v>0.0</v>
      </c>
      <c r="N1461" s="318"/>
      <c r="O1461" s="316"/>
      <c r="Q1461" s="320" t="str">
        <f>IFERROR(VLOOKUP(ROWS($Q$3:Q1461),$M$3:$N$1699,2,0),"")</f>
        <v/>
      </c>
      <c r="S1461" t="str">
        <f>IF(ISNUMBER(SEARCH(ZAKL_DATA!$B$18,FU!$U1461)),U1461,"")</f>
        <v>Hradčany</v>
      </c>
      <c r="T1461" t="str">
        <f t="array" ref="T1461">IFERROR(INDEX($S$3:$S$6255,SMALL(IF(ISNUMBER(SEARCH("",$S$3:$S$6255)),ROW($S$1:$S$6253),""),ROW(S1459))),"")</f>
        <v>Hradčany</v>
      </c>
      <c r="U1461" t="s">
        <v>3851</v>
      </c>
      <c r="V1461">
        <v>541567.0</v>
      </c>
    </row>
    <row r="1462" spans="13:22" ht="12.75" customHeight="1">
      <c r="M1462" s="336">
        <f>IF(ISNUMBER(SEARCH(ZAKL_DATA!$B$29,N1462)),MAX($M$2:M1461)+1,0)</f>
        <v>0.0</v>
      </c>
      <c r="N1462" s="318"/>
      <c r="O1462" s="316"/>
      <c r="Q1462" s="320" t="str">
        <f>IFERROR(VLOOKUP(ROWS($Q$3:Q1462),$M$3:$N$1699,2,0),"")</f>
        <v/>
      </c>
      <c r="S1462" t="str">
        <f>IF(ISNUMBER(SEARCH(ZAKL_DATA!$B$18,FU!$U1462)),U1462,"")</f>
        <v>Hradčany</v>
      </c>
      <c r="T1462" t="str">
        <f t="array" ref="T1462">IFERROR(INDEX($S$3:$S$6255,SMALL(IF(ISNUMBER(SEARCH("",$S$3:$S$6255)),ROW($S$1:$S$6253),""),ROW(S1460))),"")</f>
        <v>Hradčany</v>
      </c>
      <c r="U1462" t="s">
        <v>3851</v>
      </c>
      <c r="V1462">
        <v>541575.0</v>
      </c>
    </row>
    <row r="1463" spans="13:22" ht="12.75" customHeight="1">
      <c r="M1463" s="336">
        <f>IF(ISNUMBER(SEARCH(ZAKL_DATA!$B$29,N1463)),MAX($M$2:M1462)+1,0)</f>
        <v>0.0</v>
      </c>
      <c r="N1463" s="318"/>
      <c r="O1463" s="316"/>
      <c r="Q1463" s="320" t="str">
        <f>IFERROR(VLOOKUP(ROWS($Q$3:Q1463),$M$3:$N$1699,2,0),"")</f>
        <v/>
      </c>
      <c r="S1463" t="str">
        <f>IF(ISNUMBER(SEARCH(ZAKL_DATA!$B$18,FU!$U1463)),U1463,"")</f>
        <v>Hradčany</v>
      </c>
      <c r="T1463" t="str">
        <f t="array" ref="T1463">IFERROR(INDEX($S$3:$S$6255,SMALL(IF(ISNUMBER(SEARCH("",$S$3:$S$6255)),ROW($S$1:$S$6253),""),ROW(S1461))),"")</f>
        <v>Hradčany</v>
      </c>
      <c r="U1463" t="s">
        <v>3851</v>
      </c>
      <c r="V1463">
        <v>541583.0</v>
      </c>
    </row>
    <row r="1464" spans="13:22" ht="12.75" customHeight="1">
      <c r="M1464" s="336">
        <f>IF(ISNUMBER(SEARCH(ZAKL_DATA!$B$29,N1464)),MAX($M$2:M1463)+1,0)</f>
        <v>0.0</v>
      </c>
      <c r="N1464" s="318"/>
      <c r="O1464" s="316"/>
      <c r="Q1464" s="320" t="str">
        <f>IFERROR(VLOOKUP(ROWS($Q$3:Q1464),$M$3:$N$1699,2,0),"")</f>
        <v/>
      </c>
      <c r="S1464" t="str">
        <f>IF(ISNUMBER(SEARCH(ZAKL_DATA!$B$18,FU!$U1464)),U1464,"")</f>
        <v>Hradčany-Kobeřice</v>
      </c>
      <c r="T1464" t="str">
        <f t="array" ref="T1464">IFERROR(INDEX($S$3:$S$6255,SMALL(IF(ISNUMBER(SEARCH("",$S$3:$S$6255)),ROW($S$1:$S$6253),""),ROW(S1462))),"")</f>
        <v>Hradčany-Kobeřice</v>
      </c>
      <c r="U1464" t="s">
        <v>8313</v>
      </c>
      <c r="V1464">
        <v>541591.0</v>
      </c>
    </row>
    <row r="1465" spans="13:22" ht="12.75" customHeight="1">
      <c r="M1465" s="336">
        <f>IF(ISNUMBER(SEARCH(ZAKL_DATA!$B$29,N1465)),MAX($M$2:M1464)+1,0)</f>
        <v>0.0</v>
      </c>
      <c r="N1465" s="318"/>
      <c r="O1465" s="316"/>
      <c r="Q1465" s="320" t="str">
        <f>IFERROR(VLOOKUP(ROWS($Q$3:Q1465),$M$3:$N$1699,2,0),"")</f>
        <v/>
      </c>
      <c r="S1465" t="str">
        <f>IF(ISNUMBER(SEARCH(ZAKL_DATA!$B$18,FU!$U1465)),U1465,"")</f>
        <v>Hradčovice</v>
      </c>
      <c r="T1465" t="str">
        <f t="array" ref="T1465">IFERROR(INDEX($S$3:$S$6255,SMALL(IF(ISNUMBER(SEARCH("",$S$3:$S$6255)),ROW($S$1:$S$6253),""),ROW(S1463))),"")</f>
        <v>Hradčovice</v>
      </c>
      <c r="U1465" t="s">
        <v>8474</v>
      </c>
      <c r="V1465">
        <v>541605.0</v>
      </c>
    </row>
    <row r="1466" spans="13:22" ht="12.75" customHeight="1">
      <c r="M1466" s="336">
        <f>IF(ISNUMBER(SEARCH(ZAKL_DATA!$B$29,N1466)),MAX($M$2:M1465)+1,0)</f>
        <v>0.0</v>
      </c>
      <c r="N1466" s="318"/>
      <c r="O1466" s="316"/>
      <c r="Q1466" s="320" t="str">
        <f>IFERROR(VLOOKUP(ROWS($Q$3:Q1466),$M$3:$N$1699,2,0),"")</f>
        <v/>
      </c>
      <c r="S1466" t="str">
        <f>IF(ISNUMBER(SEARCH(ZAKL_DATA!$B$18,FU!$U1466)),U1466,"")</f>
        <v>Hradec</v>
      </c>
      <c r="T1466" t="str">
        <f t="array" ref="T1466">IFERROR(INDEX($S$3:$S$6255,SMALL(IF(ISNUMBER(SEARCH("",$S$3:$S$6255)),ROW($S$1:$S$6253),""),ROW(S1464))),"")</f>
        <v>Hradec</v>
      </c>
      <c r="U1466" t="s">
        <v>6068</v>
      </c>
      <c r="V1466">
        <v>541613.0</v>
      </c>
    </row>
    <row r="1467" spans="13:22" ht="12.75" customHeight="1">
      <c r="M1467" s="336">
        <f>IF(ISNUMBER(SEARCH(ZAKL_DATA!$B$29,N1467)),MAX($M$2:M1466)+1,0)</f>
        <v>0.0</v>
      </c>
      <c r="N1467" s="318"/>
      <c r="O1467" s="316"/>
      <c r="Q1467" s="320" t="str">
        <f>IFERROR(VLOOKUP(ROWS($Q$3:Q1467),$M$3:$N$1699,2,0),"")</f>
        <v/>
      </c>
      <c r="S1467" t="str">
        <f>IF(ISNUMBER(SEARCH(ZAKL_DATA!$B$18,FU!$U1467)),U1467,"")</f>
        <v>Hradec</v>
      </c>
      <c r="T1467" t="str">
        <f t="array" ref="T1467">IFERROR(INDEX($S$3:$S$6255,SMALL(IF(ISNUMBER(SEARCH("",$S$3:$S$6255)),ROW($S$1:$S$6253),""),ROW(S1465))),"")</f>
        <v>Hradec</v>
      </c>
      <c r="U1467" t="s">
        <v>6068</v>
      </c>
      <c r="V1467">
        <v>541621.0</v>
      </c>
    </row>
    <row r="1468" spans="13:22" ht="12.75" customHeight="1">
      <c r="M1468" s="336">
        <f>IF(ISNUMBER(SEARCH(ZAKL_DATA!$B$29,N1468)),MAX($M$2:M1467)+1,0)</f>
        <v>0.0</v>
      </c>
      <c r="N1468" s="318"/>
      <c r="O1468" s="316"/>
      <c r="Q1468" s="320" t="str">
        <f>IFERROR(VLOOKUP(ROWS($Q$3:Q1468),$M$3:$N$1699,2,0),"")</f>
        <v/>
      </c>
      <c r="S1468" t="str">
        <f>IF(ISNUMBER(SEARCH(ZAKL_DATA!$B$18,FU!$U1468)),U1468,"")</f>
        <v>Hradec Králové</v>
      </c>
      <c r="T1468" t="str">
        <f t="array" ref="T1468">IFERROR(INDEX($S$3:$S$6255,SMALL(IF(ISNUMBER(SEARCH("",$S$3:$S$6255)),ROW($S$1:$S$6253),""),ROW(S1466))),"")</f>
        <v>Hradec Králové</v>
      </c>
      <c r="U1468" t="s">
        <v>6954</v>
      </c>
      <c r="V1468">
        <v>541630.0</v>
      </c>
    </row>
    <row r="1469" spans="13:22" ht="12.75" customHeight="1">
      <c r="M1469" s="336">
        <f>IF(ISNUMBER(SEARCH(ZAKL_DATA!$B$29,N1469)),MAX($M$2:M1468)+1,0)</f>
        <v>0.0</v>
      </c>
      <c r="N1469" s="318"/>
      <c r="O1469" s="316"/>
      <c r="Q1469" s="320" t="str">
        <f>IFERROR(VLOOKUP(ROWS($Q$3:Q1469),$M$3:$N$1699,2,0),"")</f>
        <v/>
      </c>
      <c r="S1469" t="str">
        <f>IF(ISNUMBER(SEARCH(ZAKL_DATA!$B$18,FU!$U1469)),U1469,"")</f>
        <v>Hradec nad Moravicí</v>
      </c>
      <c r="T1469" t="str">
        <f t="array" ref="T1469">IFERROR(INDEX($S$3:$S$6255,SMALL(IF(ISNUMBER(SEARCH("",$S$3:$S$6255)),ROW($S$1:$S$6253),""),ROW(S1467))),"")</f>
        <v>Hradec nad Moravicí</v>
      </c>
      <c r="U1469" t="s">
        <v>3724</v>
      </c>
      <c r="V1469">
        <v>541648.0</v>
      </c>
    </row>
    <row r="1470" spans="13:22" ht="12.75" customHeight="1">
      <c r="M1470" s="336">
        <f>IF(ISNUMBER(SEARCH(ZAKL_DATA!$B$29,N1470)),MAX($M$2:M1469)+1,0)</f>
        <v>0.0</v>
      </c>
      <c r="N1470" s="318"/>
      <c r="O1470" s="316"/>
      <c r="Q1470" s="320" t="str">
        <f>IFERROR(VLOOKUP(ROWS($Q$3:Q1470),$M$3:$N$1699,2,0),"")</f>
        <v/>
      </c>
      <c r="S1470" t="str">
        <f>IF(ISNUMBER(SEARCH(ZAKL_DATA!$B$18,FU!$U1470)),U1470,"")</f>
        <v>Hradec nad Svitavou</v>
      </c>
      <c r="T1470" t="str">
        <f t="array" ref="T1470">IFERROR(INDEX($S$3:$S$6255,SMALL(IF(ISNUMBER(SEARCH("",$S$3:$S$6255)),ROW($S$1:$S$6253),""),ROW(S1468))),"")</f>
        <v>Hradec nad Svitavou</v>
      </c>
      <c r="U1470" t="s">
        <v>7186</v>
      </c>
      <c r="V1470">
        <v>541656.0</v>
      </c>
    </row>
    <row r="1471" spans="13:22" ht="12.75" customHeight="1">
      <c r="M1471" s="336">
        <f>IF(ISNUMBER(SEARCH(ZAKL_DATA!$B$29,N1471)),MAX($M$2:M1470)+1,0)</f>
        <v>0.0</v>
      </c>
      <c r="N1471" s="318"/>
      <c r="O1471" s="316"/>
      <c r="Q1471" s="320" t="str">
        <f>IFERROR(VLOOKUP(ROWS($Q$3:Q1471),$M$3:$N$1699,2,0),"")</f>
        <v/>
      </c>
      <c r="S1471" t="str">
        <f>IF(ISNUMBER(SEARCH(ZAKL_DATA!$B$18,FU!$U1471)),U1471,"")</f>
        <v>Hradec-Nová Ves</v>
      </c>
      <c r="T1471" t="str">
        <f t="array" ref="T1471">IFERROR(INDEX($S$3:$S$6255,SMALL(IF(ISNUMBER(SEARCH("",$S$3:$S$6255)),ROW($S$1:$S$6253),""),ROW(S1469))),"")</f>
        <v>Hradec-Nová Ves</v>
      </c>
      <c r="U1471" t="s">
        <v>5827</v>
      </c>
      <c r="V1471">
        <v>541664.0</v>
      </c>
    </row>
    <row r="1472" spans="13:22" ht="12.75" customHeight="1">
      <c r="M1472" s="336">
        <f>IF(ISNUMBER(SEARCH(ZAKL_DATA!$B$29,N1472)),MAX($M$2:M1471)+1,0)</f>
        <v>0.0</v>
      </c>
      <c r="N1472" s="318"/>
      <c r="O1472" s="316"/>
      <c r="Q1472" s="320" t="str">
        <f>IFERROR(VLOOKUP(ROWS($Q$3:Q1472),$M$3:$N$1699,2,0),"")</f>
        <v/>
      </c>
      <c r="S1472" t="str">
        <f>IF(ISNUMBER(SEARCH(ZAKL_DATA!$B$18,FU!$U1472)),U1472,"")</f>
        <v>Hradečno</v>
      </c>
      <c r="T1472" t="str">
        <f t="array" ref="T1472">IFERROR(INDEX($S$3:$S$6255,SMALL(IF(ISNUMBER(SEARCH("",$S$3:$S$6255)),ROW($S$1:$S$6253),""),ROW(S1470))),"")</f>
        <v>Hradečno</v>
      </c>
      <c r="U1472" t="s">
        <v>4195</v>
      </c>
      <c r="V1472">
        <v>541672.0</v>
      </c>
    </row>
    <row r="1473" spans="13:22" ht="12.75" customHeight="1">
      <c r="M1473" s="336">
        <f>IF(ISNUMBER(SEARCH(ZAKL_DATA!$B$29,N1473)),MAX($M$2:M1472)+1,0)</f>
        <v>0.0</v>
      </c>
      <c r="N1473" s="318"/>
      <c r="O1473" s="316"/>
      <c r="Q1473" s="320" t="str">
        <f>IFERROR(VLOOKUP(ROWS($Q$3:Q1473),$M$3:$N$1699,2,0),"")</f>
        <v/>
      </c>
      <c r="S1473" t="str">
        <f>IF(ISNUMBER(SEARCH(ZAKL_DATA!$B$18,FU!$U1473)),U1473,"")</f>
        <v>Hrádek</v>
      </c>
      <c r="T1473" t="str">
        <f t="array" ref="T1473">IFERROR(INDEX($S$3:$S$6255,SMALL(IF(ISNUMBER(SEARCH("",$S$3:$S$6255)),ROW($S$1:$S$6253),""),ROW(S1471))),"")</f>
        <v>Hrádek</v>
      </c>
      <c r="U1473" t="s">
        <v>3792</v>
      </c>
      <c r="V1473">
        <v>541681.0</v>
      </c>
    </row>
    <row r="1474" spans="13:22" ht="12.75" customHeight="1">
      <c r="M1474" s="336">
        <f>IF(ISNUMBER(SEARCH(ZAKL_DATA!$B$29,N1474)),MAX($M$2:M1473)+1,0)</f>
        <v>0.0</v>
      </c>
      <c r="N1474" s="318"/>
      <c r="O1474" s="316"/>
      <c r="Q1474" s="320" t="str">
        <f>IFERROR(VLOOKUP(ROWS($Q$3:Q1474),$M$3:$N$1699,2,0),"")</f>
        <v/>
      </c>
      <c r="S1474" t="str">
        <f>IF(ISNUMBER(SEARCH(ZAKL_DATA!$B$18,FU!$U1474)),U1474,"")</f>
        <v>Hrádek</v>
      </c>
      <c r="T1474" t="str">
        <f t="array" ref="T1474">IFERROR(INDEX($S$3:$S$6255,SMALL(IF(ISNUMBER(SEARCH("",$S$3:$S$6255)),ROW($S$1:$S$6253),""),ROW(S1472))),"")</f>
        <v>Hrádek</v>
      </c>
      <c r="U1474" t="s">
        <v>3792</v>
      </c>
      <c r="V1474">
        <v>541699.0</v>
      </c>
    </row>
    <row r="1475" spans="13:22" ht="12.75" customHeight="1">
      <c r="M1475" s="336">
        <f>IF(ISNUMBER(SEARCH(ZAKL_DATA!$B$29,N1475)),MAX($M$2:M1474)+1,0)</f>
        <v>0.0</v>
      </c>
      <c r="N1475" s="318"/>
      <c r="O1475" s="316"/>
      <c r="Q1475" s="320" t="str">
        <f>IFERROR(VLOOKUP(ROWS($Q$3:Q1475),$M$3:$N$1699,2,0),"")</f>
        <v/>
      </c>
      <c r="S1475" t="str">
        <f>IF(ISNUMBER(SEARCH(ZAKL_DATA!$B$18,FU!$U1475)),U1475,"")</f>
        <v>Hrádek</v>
      </c>
      <c r="T1475" t="str">
        <f t="array" ref="T1475">IFERROR(INDEX($S$3:$S$6255,SMALL(IF(ISNUMBER(SEARCH("",$S$3:$S$6255)),ROW($S$1:$S$6253),""),ROW(S1473))),"")</f>
        <v>Hrádek</v>
      </c>
      <c r="U1475" t="s">
        <v>3792</v>
      </c>
      <c r="V1475">
        <v>541702.0</v>
      </c>
    </row>
    <row r="1476" spans="13:22" ht="12.75" customHeight="1">
      <c r="M1476" s="336">
        <f>IF(ISNUMBER(SEARCH(ZAKL_DATA!$B$29,N1476)),MAX($M$2:M1475)+1,0)</f>
        <v>0.0</v>
      </c>
      <c r="N1476" s="318"/>
      <c r="O1476" s="316"/>
      <c r="Q1476" s="320" t="str">
        <f>IFERROR(VLOOKUP(ROWS($Q$3:Q1476),$M$3:$N$1699,2,0),"")</f>
        <v/>
      </c>
      <c r="S1476" t="str">
        <f>IF(ISNUMBER(SEARCH(ZAKL_DATA!$B$18,FU!$U1476)),U1476,"")</f>
        <v>Hrádek</v>
      </c>
      <c r="T1476" t="str">
        <f t="array" ref="T1476">IFERROR(INDEX($S$3:$S$6255,SMALL(IF(ISNUMBER(SEARCH("",$S$3:$S$6255)),ROW($S$1:$S$6253),""),ROW(S1474))),"")</f>
        <v>Hrádek</v>
      </c>
      <c r="U1476" t="s">
        <v>3792</v>
      </c>
      <c r="V1476">
        <v>541711.0</v>
      </c>
    </row>
    <row r="1477" spans="13:22" ht="12.75" customHeight="1">
      <c r="M1477" s="336">
        <f>IF(ISNUMBER(SEARCH(ZAKL_DATA!$B$29,N1477)),MAX($M$2:M1476)+1,0)</f>
        <v>0.0</v>
      </c>
      <c r="N1477" s="318"/>
      <c r="O1477" s="316"/>
      <c r="Q1477" s="320" t="str">
        <f>IFERROR(VLOOKUP(ROWS($Q$3:Q1477),$M$3:$N$1699,2,0),"")</f>
        <v/>
      </c>
      <c r="S1477" t="str">
        <f>IF(ISNUMBER(SEARCH(ZAKL_DATA!$B$18,FU!$U1477)),U1477,"")</f>
        <v>Hrádek</v>
      </c>
      <c r="T1477" t="str">
        <f t="array" ref="T1477">IFERROR(INDEX($S$3:$S$6255,SMALL(IF(ISNUMBER(SEARCH("",$S$3:$S$6255)),ROW($S$1:$S$6253),""),ROW(S1475))),"")</f>
        <v>Hrádek</v>
      </c>
      <c r="U1477" t="s">
        <v>3792</v>
      </c>
      <c r="V1477">
        <v>541729.0</v>
      </c>
    </row>
    <row r="1478" spans="13:22" ht="12.75" customHeight="1">
      <c r="M1478" s="336">
        <f>IF(ISNUMBER(SEARCH(ZAKL_DATA!$B$29,N1478)),MAX($M$2:M1477)+1,0)</f>
        <v>0.0</v>
      </c>
      <c r="N1478" s="318"/>
      <c r="O1478" s="316"/>
      <c r="Q1478" s="320" t="str">
        <f>IFERROR(VLOOKUP(ROWS($Q$3:Q1478),$M$3:$N$1699,2,0),"")</f>
        <v/>
      </c>
      <c r="S1478" t="str">
        <f>IF(ISNUMBER(SEARCH(ZAKL_DATA!$B$18,FU!$U1478)),U1478,"")</f>
        <v>Hrádek</v>
      </c>
      <c r="T1478" t="str">
        <f t="array" ref="T1478">IFERROR(INDEX($S$3:$S$6255,SMALL(IF(ISNUMBER(SEARCH("",$S$3:$S$6255)),ROW($S$1:$S$6253),""),ROW(S1476))),"")</f>
        <v>Hrádek</v>
      </c>
      <c r="U1478" t="s">
        <v>3792</v>
      </c>
      <c r="V1478">
        <v>541737.0</v>
      </c>
    </row>
    <row r="1479" spans="13:22" ht="12.75" customHeight="1">
      <c r="M1479" s="336">
        <f>IF(ISNUMBER(SEARCH(ZAKL_DATA!$B$29,N1479)),MAX($M$2:M1478)+1,0)</f>
        <v>0.0</v>
      </c>
      <c r="N1479" s="318"/>
      <c r="O1479" s="316"/>
      <c r="Q1479" s="320" t="str">
        <f>IFERROR(VLOOKUP(ROWS($Q$3:Q1479),$M$3:$N$1699,2,0),"")</f>
        <v/>
      </c>
      <c r="S1479" t="str">
        <f>IF(ISNUMBER(SEARCH(ZAKL_DATA!$B$18,FU!$U1479)),U1479,"")</f>
        <v>Hrádek nad Nisou</v>
      </c>
      <c r="T1479" t="str">
        <f t="array" ref="T1479">IFERROR(INDEX($S$3:$S$6255,SMALL(IF(ISNUMBER(SEARCH("",$S$3:$S$6255)),ROW($S$1:$S$6253),""),ROW(S1477))),"")</f>
        <v>Hrádek nad Nisou</v>
      </c>
      <c r="U1479" t="s">
        <v>6517</v>
      </c>
      <c r="V1479">
        <v>541745.0</v>
      </c>
    </row>
    <row r="1480" spans="13:22" ht="12.75" customHeight="1">
      <c r="M1480" s="336">
        <f>IF(ISNUMBER(SEARCH(ZAKL_DATA!$B$29,N1480)),MAX($M$2:M1479)+1,0)</f>
        <v>0.0</v>
      </c>
      <c r="N1480" s="318"/>
      <c r="O1480" s="316"/>
      <c r="Q1480" s="320" t="str">
        <f>IFERROR(VLOOKUP(ROWS($Q$3:Q1480),$M$3:$N$1699,2,0),"")</f>
        <v/>
      </c>
      <c r="S1480" t="str">
        <f>IF(ISNUMBER(SEARCH(ZAKL_DATA!$B$18,FU!$U1480)),U1480,"")</f>
        <v>Hradešice</v>
      </c>
      <c r="T1480" t="str">
        <f t="array" ref="T1480">IFERROR(INDEX($S$3:$S$6255,SMALL(IF(ISNUMBER(SEARCH("",$S$3:$S$6255)),ROW($S$1:$S$6253),""),ROW(S1478))),"")</f>
        <v>Hradešice</v>
      </c>
      <c r="U1480" t="s">
        <v>6008</v>
      </c>
      <c r="V1480">
        <v>541753.0</v>
      </c>
    </row>
    <row r="1481" spans="13:22" ht="12.75" customHeight="1">
      <c r="M1481" s="336">
        <f>IF(ISNUMBER(SEARCH(ZAKL_DATA!$B$29,N1481)),MAX($M$2:M1480)+1,0)</f>
        <v>0.0</v>
      </c>
      <c r="N1481" s="318"/>
      <c r="O1481" s="316"/>
      <c r="Q1481" s="320" t="str">
        <f>IFERROR(VLOOKUP(ROWS($Q$3:Q1481),$M$3:$N$1699,2,0),"")</f>
        <v/>
      </c>
      <c r="S1481" t="str">
        <f>IF(ISNUMBER(SEARCH(ZAKL_DATA!$B$18,FU!$U1481)),U1481,"")</f>
        <v>Hradešín</v>
      </c>
      <c r="T1481" t="str">
        <f t="array" ref="T1481">IFERROR(INDEX($S$3:$S$6255,SMALL(IF(ISNUMBER(SEARCH("",$S$3:$S$6255)),ROW($S$1:$S$6253),""),ROW(S1479))),"")</f>
        <v>Hradešín</v>
      </c>
      <c r="U1481" t="s">
        <v>6578</v>
      </c>
      <c r="V1481">
        <v>541761.0</v>
      </c>
    </row>
    <row r="1482" spans="13:22" ht="12.75" customHeight="1">
      <c r="M1482" s="336">
        <f>IF(ISNUMBER(SEARCH(ZAKL_DATA!$B$29,N1482)),MAX($M$2:M1481)+1,0)</f>
        <v>0.0</v>
      </c>
      <c r="N1482" s="318"/>
      <c r="O1482" s="316"/>
      <c r="Q1482" s="320" t="str">
        <f>IFERROR(VLOOKUP(ROWS($Q$3:Q1482),$M$3:$N$1699,2,0),"")</f>
        <v/>
      </c>
      <c r="S1482" t="str">
        <f>IF(ISNUMBER(SEARCH(ZAKL_DATA!$B$18,FU!$U1482)),U1482,"")</f>
        <v>Hradiště</v>
      </c>
      <c r="T1482" t="str">
        <f t="array" ref="T1482">IFERROR(INDEX($S$3:$S$6255,SMALL(IF(ISNUMBER(SEARCH("",$S$3:$S$6255)),ROW($S$1:$S$6253),""),ROW(S1480))),"")</f>
        <v>Hradiště</v>
      </c>
      <c r="U1482" t="s">
        <v>4251</v>
      </c>
      <c r="V1482">
        <v>541770.0</v>
      </c>
    </row>
    <row r="1483" spans="13:22" ht="12.75" customHeight="1">
      <c r="M1483" s="336">
        <f>IF(ISNUMBER(SEARCH(ZAKL_DATA!$B$29,N1483)),MAX($M$2:M1482)+1,0)</f>
        <v>0.0</v>
      </c>
      <c r="N1483" s="318"/>
      <c r="O1483" s="316"/>
      <c r="Q1483" s="320" t="str">
        <f>IFERROR(VLOOKUP(ROWS($Q$3:Q1483),$M$3:$N$1699,2,0),"")</f>
        <v/>
      </c>
      <c r="S1483" t="str">
        <f>IF(ISNUMBER(SEARCH(ZAKL_DATA!$B$18,FU!$U1483)),U1483,"")</f>
        <v>Hradiště</v>
      </c>
      <c r="T1483" t="str">
        <f t="array" ref="T1483">IFERROR(INDEX($S$3:$S$6255,SMALL(IF(ISNUMBER(SEARCH("",$S$3:$S$6255)),ROW($S$1:$S$6253),""),ROW(S1481))),"")</f>
        <v>Hradiště</v>
      </c>
      <c r="U1483" t="s">
        <v>4251</v>
      </c>
      <c r="V1483">
        <v>541788.0</v>
      </c>
    </row>
    <row r="1484" spans="13:22" ht="12.75" customHeight="1">
      <c r="M1484" s="336">
        <f>IF(ISNUMBER(SEARCH(ZAKL_DATA!$B$29,N1484)),MAX($M$2:M1483)+1,0)</f>
        <v>0.0</v>
      </c>
      <c r="N1484" s="318"/>
      <c r="O1484" s="316"/>
      <c r="Q1484" s="320" t="str">
        <f>IFERROR(VLOOKUP(ROWS($Q$3:Q1484),$M$3:$N$1699,2,0),"")</f>
        <v/>
      </c>
      <c r="S1484" t="str">
        <f>IF(ISNUMBER(SEARCH(ZAKL_DATA!$B$18,FU!$U1484)),U1484,"")</f>
        <v>Hradiště</v>
      </c>
      <c r="T1484" t="str">
        <f t="array" ref="T1484">IFERROR(INDEX($S$3:$S$6255,SMALL(IF(ISNUMBER(SEARCH("",$S$3:$S$6255)),ROW($S$1:$S$6253),""),ROW(S1482))),"")</f>
        <v>Hradiště</v>
      </c>
      <c r="U1484" t="s">
        <v>4251</v>
      </c>
      <c r="V1484">
        <v>541796.0</v>
      </c>
    </row>
    <row r="1485" spans="13:22" ht="12.75" customHeight="1">
      <c r="M1485" s="336">
        <f>IF(ISNUMBER(SEARCH(ZAKL_DATA!$B$29,N1485)),MAX($M$2:M1484)+1,0)</f>
        <v>0.0</v>
      </c>
      <c r="N1485" s="318"/>
      <c r="O1485" s="316"/>
      <c r="Q1485" s="320" t="str">
        <f>IFERROR(VLOOKUP(ROWS($Q$3:Q1485),$M$3:$N$1699,2,0),"")</f>
        <v/>
      </c>
      <c r="S1485" t="str">
        <f>IF(ISNUMBER(SEARCH(ZAKL_DATA!$B$18,FU!$U1485)),U1485,"")</f>
        <v>Hradiště</v>
      </c>
      <c r="T1485" t="str">
        <f t="array" ref="T1485">IFERROR(INDEX($S$3:$S$6255,SMALL(IF(ISNUMBER(SEARCH("",$S$3:$S$6255)),ROW($S$1:$S$6253),""),ROW(S1483))),"")</f>
        <v>Hradiště</v>
      </c>
      <c r="U1485" t="s">
        <v>4251</v>
      </c>
      <c r="V1485">
        <v>541800.0</v>
      </c>
    </row>
    <row r="1486" spans="13:22" ht="12.75" customHeight="1">
      <c r="M1486" s="336">
        <f>IF(ISNUMBER(SEARCH(ZAKL_DATA!$B$29,N1486)),MAX($M$2:M1485)+1,0)</f>
        <v>0.0</v>
      </c>
      <c r="N1486" s="318"/>
      <c r="O1486" s="316"/>
      <c r="Q1486" s="320" t="str">
        <f>IFERROR(VLOOKUP(ROWS($Q$3:Q1486),$M$3:$N$1699,2,0),"")</f>
        <v/>
      </c>
      <c r="S1486" t="str">
        <f>IF(ISNUMBER(SEARCH(ZAKL_DATA!$B$18,FU!$U1486)),U1486,"")</f>
        <v>Hradiště</v>
      </c>
      <c r="T1486" t="str">
        <f t="array" ref="T1486">IFERROR(INDEX($S$3:$S$6255,SMALL(IF(ISNUMBER(SEARCH("",$S$3:$S$6255)),ROW($S$1:$S$6253),""),ROW(S1484))),"")</f>
        <v>Hradiště</v>
      </c>
      <c r="U1486" t="s">
        <v>4251</v>
      </c>
      <c r="V1486">
        <v>541818.0</v>
      </c>
    </row>
    <row r="1487" spans="13:22" ht="12.75" customHeight="1">
      <c r="M1487" s="336">
        <f>IF(ISNUMBER(SEARCH(ZAKL_DATA!$B$29,N1487)),MAX($M$2:M1486)+1,0)</f>
        <v>0.0</v>
      </c>
      <c r="N1487" s="318"/>
      <c r="O1487" s="316"/>
      <c r="Q1487" s="320" t="str">
        <f>IFERROR(VLOOKUP(ROWS($Q$3:Q1487),$M$3:$N$1699,2,0),"")</f>
        <v/>
      </c>
      <c r="S1487" t="str">
        <f>IF(ISNUMBER(SEARCH(ZAKL_DATA!$B$18,FU!$U1487)),U1487,"")</f>
        <v>Hradištko</v>
      </c>
      <c r="T1487" t="str">
        <f t="array" ref="T1487">IFERROR(INDEX($S$3:$S$6255,SMALL(IF(ISNUMBER(SEARCH("",$S$3:$S$6255)),ROW($S$1:$S$6253),""),ROW(S1485))),"")</f>
        <v>Hradištko</v>
      </c>
      <c r="U1487" t="s">
        <v>4642</v>
      </c>
      <c r="V1487">
        <v>541826.0</v>
      </c>
    </row>
    <row r="1488" spans="13:22" ht="12.75" customHeight="1">
      <c r="M1488" s="336">
        <f>IF(ISNUMBER(SEARCH(ZAKL_DATA!$B$29,N1488)),MAX($M$2:M1487)+1,0)</f>
        <v>0.0</v>
      </c>
      <c r="N1488" s="318"/>
      <c r="O1488" s="316"/>
      <c r="Q1488" s="320" t="str">
        <f>IFERROR(VLOOKUP(ROWS($Q$3:Q1488),$M$3:$N$1699,2,0),"")</f>
        <v/>
      </c>
      <c r="S1488" t="str">
        <f>IF(ISNUMBER(SEARCH(ZAKL_DATA!$B$18,FU!$U1488)),U1488,"")</f>
        <v>Hradištko</v>
      </c>
      <c r="T1488" t="str">
        <f t="array" ref="T1488">IFERROR(INDEX($S$3:$S$6255,SMALL(IF(ISNUMBER(SEARCH("",$S$3:$S$6255)),ROW($S$1:$S$6253),""),ROW(S1486))),"")</f>
        <v>Hradištko</v>
      </c>
      <c r="U1488" t="s">
        <v>4642</v>
      </c>
      <c r="V1488">
        <v>541834.0</v>
      </c>
    </row>
    <row r="1489" spans="13:22" ht="12.75" customHeight="1">
      <c r="M1489" s="336">
        <f>IF(ISNUMBER(SEARCH(ZAKL_DATA!$B$29,N1489)),MAX($M$2:M1488)+1,0)</f>
        <v>0.0</v>
      </c>
      <c r="N1489" s="318"/>
      <c r="O1489" s="316"/>
      <c r="Q1489" s="320" t="str">
        <f>IFERROR(VLOOKUP(ROWS($Q$3:Q1489),$M$3:$N$1699,2,0),"")</f>
        <v/>
      </c>
      <c r="S1489" t="str">
        <f>IF(ISNUMBER(SEARCH(ZAKL_DATA!$B$18,FU!$U1489)),U1489,"")</f>
        <v>Hracholusky</v>
      </c>
      <c r="T1489" t="str">
        <f t="array" ref="T1489">IFERROR(INDEX($S$3:$S$6255,SMALL(IF(ISNUMBER(SEARCH("",$S$3:$S$6255)),ROW($S$1:$S$6253),""),ROW(S1487))),"")</f>
        <v>Hracholusky</v>
      </c>
      <c r="U1489" t="s">
        <v>5590</v>
      </c>
      <c r="V1489">
        <v>541842.0</v>
      </c>
    </row>
    <row r="1490" spans="13:22" ht="12.75" customHeight="1">
      <c r="M1490" s="336">
        <f>IF(ISNUMBER(SEARCH(ZAKL_DATA!$B$29,N1490)),MAX($M$2:M1489)+1,0)</f>
        <v>0.0</v>
      </c>
      <c r="N1490" s="318"/>
      <c r="O1490" s="316"/>
      <c r="Q1490" s="320" t="str">
        <f>IFERROR(VLOOKUP(ROWS($Q$3:Q1490),$M$3:$N$1699,2,0),"")</f>
        <v/>
      </c>
      <c r="S1490" t="str">
        <f>IF(ISNUMBER(SEARCH(ZAKL_DATA!$B$18,FU!$U1490)),U1490,"")</f>
        <v>Hracholusky</v>
      </c>
      <c r="T1490" t="str">
        <f t="array" ref="T1490">IFERROR(INDEX($S$3:$S$6255,SMALL(IF(ISNUMBER(SEARCH("",$S$3:$S$6255)),ROW($S$1:$S$6253),""),ROW(S1488))),"")</f>
        <v>Hracholusky</v>
      </c>
      <c r="U1490" t="s">
        <v>5590</v>
      </c>
      <c r="V1490">
        <v>541851.0</v>
      </c>
    </row>
    <row r="1491" spans="13:22" ht="12.75" customHeight="1">
      <c r="M1491" s="336">
        <f>IF(ISNUMBER(SEARCH(ZAKL_DATA!$B$29,N1491)),MAX($M$2:M1490)+1,0)</f>
        <v>0.0</v>
      </c>
      <c r="N1491" s="318"/>
      <c r="O1491" s="316"/>
      <c r="Q1491" s="320" t="str">
        <f>IFERROR(VLOOKUP(ROWS($Q$3:Q1491),$M$3:$N$1699,2,0),"")</f>
        <v/>
      </c>
      <c r="S1491" t="str">
        <f>IF(ISNUMBER(SEARCH(ZAKL_DATA!$B$18,FU!$U1491)),U1491,"")</f>
        <v>Hrachoviště</v>
      </c>
      <c r="T1491" t="str">
        <f t="array" ref="T1491">IFERROR(INDEX($S$3:$S$6255,SMALL(IF(ISNUMBER(SEARCH("",$S$3:$S$6255)),ROW($S$1:$S$6253),""),ROW(S1489))),"")</f>
        <v>Hrachoviště</v>
      </c>
      <c r="U1491" t="s">
        <v>6409</v>
      </c>
      <c r="V1491">
        <v>541869.0</v>
      </c>
    </row>
    <row r="1492" spans="13:22" ht="12.75" customHeight="1">
      <c r="M1492" s="336">
        <f>IF(ISNUMBER(SEARCH(ZAKL_DATA!$B$29,N1492)),MAX($M$2:M1491)+1,0)</f>
        <v>0.0</v>
      </c>
      <c r="N1492" s="318"/>
      <c r="O1492" s="316"/>
      <c r="Q1492" s="320" t="str">
        <f>IFERROR(VLOOKUP(ROWS($Q$3:Q1492),$M$3:$N$1699,2,0),"")</f>
        <v/>
      </c>
      <c r="S1492" t="str">
        <f>IF(ISNUMBER(SEARCH(ZAKL_DATA!$B$18,FU!$U1492)),U1492,"")</f>
        <v>Hranice</v>
      </c>
      <c r="T1492" t="str">
        <f t="array" ref="T1492">IFERROR(INDEX($S$3:$S$6255,SMALL(IF(ISNUMBER(SEARCH("",$S$3:$S$6255)),ROW($S$1:$S$6253),""),ROW(S1490))),"")</f>
        <v>Hranice</v>
      </c>
      <c r="U1492" t="s">
        <v>3852</v>
      </c>
      <c r="V1492">
        <v>541877.0</v>
      </c>
    </row>
    <row r="1493" spans="13:22" ht="12.75" customHeight="1">
      <c r="M1493" s="336">
        <f>IF(ISNUMBER(SEARCH(ZAKL_DATA!$B$29,N1493)),MAX($M$2:M1492)+1,0)</f>
        <v>0.0</v>
      </c>
      <c r="N1493" s="318"/>
      <c r="O1493" s="316"/>
      <c r="Q1493" s="320" t="str">
        <f>IFERROR(VLOOKUP(ROWS($Q$3:Q1493),$M$3:$N$1699,2,0),"")</f>
        <v/>
      </c>
      <c r="S1493" t="str">
        <f>IF(ISNUMBER(SEARCH(ZAKL_DATA!$B$18,FU!$U1493)),U1493,"")</f>
        <v>Hranice</v>
      </c>
      <c r="T1493" t="str">
        <f t="array" ref="T1493">IFERROR(INDEX($S$3:$S$6255,SMALL(IF(ISNUMBER(SEARCH("",$S$3:$S$6255)),ROW($S$1:$S$6253),""),ROW(S1491))),"")</f>
        <v>Hranice</v>
      </c>
      <c r="U1493" t="s">
        <v>3852</v>
      </c>
      <c r="V1493">
        <v>541885.0</v>
      </c>
    </row>
    <row r="1494" spans="13:22" ht="12.75" customHeight="1">
      <c r="M1494" s="336">
        <f>IF(ISNUMBER(SEARCH(ZAKL_DATA!$B$29,N1494)),MAX($M$2:M1493)+1,0)</f>
        <v>0.0</v>
      </c>
      <c r="N1494" s="318"/>
      <c r="O1494" s="316"/>
      <c r="Q1494" s="320" t="str">
        <f>IFERROR(VLOOKUP(ROWS($Q$3:Q1494),$M$3:$N$1699,2,0),"")</f>
        <v/>
      </c>
      <c r="S1494" t="str">
        <f>IF(ISNUMBER(SEARCH(ZAKL_DATA!$B$18,FU!$U1494)),U1494,"")</f>
        <v>Hranice</v>
      </c>
      <c r="T1494" t="str">
        <f t="array" ref="T1494">IFERROR(INDEX($S$3:$S$6255,SMALL(IF(ISNUMBER(SEARCH("",$S$3:$S$6255)),ROW($S$1:$S$6253),""),ROW(S1492))),"")</f>
        <v>Hranice</v>
      </c>
      <c r="U1494" t="s">
        <v>3852</v>
      </c>
      <c r="V1494">
        <v>541893.0</v>
      </c>
    </row>
    <row r="1495" spans="13:22" ht="12.75" customHeight="1">
      <c r="M1495" s="336">
        <f>IF(ISNUMBER(SEARCH(ZAKL_DATA!$B$29,N1495)),MAX($M$2:M1494)+1,0)</f>
        <v>0.0</v>
      </c>
      <c r="N1495" s="318"/>
      <c r="O1495" s="316"/>
      <c r="Q1495" s="320" t="str">
        <f>IFERROR(VLOOKUP(ROWS($Q$3:Q1495),$M$3:$N$1699,2,0),"")</f>
        <v/>
      </c>
      <c r="S1495" t="str">
        <f>IF(ISNUMBER(SEARCH(ZAKL_DATA!$B$18,FU!$U1495)),U1495,"")</f>
        <v>Hraničné Petrovice</v>
      </c>
      <c r="T1495" t="str">
        <f t="array" ref="T1495">IFERROR(INDEX($S$3:$S$6255,SMALL(IF(ISNUMBER(SEARCH("",$S$3:$S$6255)),ROW($S$1:$S$6253),""),ROW(S1493))),"")</f>
        <v>Hraničné Petrovice</v>
      </c>
      <c r="U1495" t="s">
        <v>5340</v>
      </c>
      <c r="V1495">
        <v>541907.0</v>
      </c>
    </row>
    <row r="1496" spans="13:22" ht="12.75" customHeight="1">
      <c r="M1496" s="336">
        <f>IF(ISNUMBER(SEARCH(ZAKL_DATA!$B$29,N1496)),MAX($M$2:M1495)+1,0)</f>
        <v>0.0</v>
      </c>
      <c r="N1496" s="318"/>
      <c r="O1496" s="316"/>
      <c r="Q1496" s="320" t="str">
        <f>IFERROR(VLOOKUP(ROWS($Q$3:Q1496),$M$3:$N$1699,2,0),"")</f>
        <v/>
      </c>
      <c r="S1496" t="str">
        <f>IF(ISNUMBER(SEARCH(ZAKL_DATA!$B$18,FU!$U1496)),U1496,"")</f>
        <v>Hrazany</v>
      </c>
      <c r="T1496" t="str">
        <f t="array" ref="T1496">IFERROR(INDEX($S$3:$S$6255,SMALL(IF(ISNUMBER(SEARCH("",$S$3:$S$6255)),ROW($S$1:$S$6253),""),ROW(S1494))),"")</f>
        <v>Hrazany</v>
      </c>
      <c r="U1496" t="s">
        <v>5523</v>
      </c>
      <c r="V1496">
        <v>541915.0</v>
      </c>
    </row>
    <row r="1497" spans="13:22" ht="12.75" customHeight="1">
      <c r="M1497" s="336">
        <f>IF(ISNUMBER(SEARCH(ZAKL_DATA!$B$29,N1497)),MAX($M$2:M1496)+1,0)</f>
        <v>0.0</v>
      </c>
      <c r="N1497" s="318"/>
      <c r="O1497" s="316"/>
      <c r="Q1497" s="320" t="str">
        <f>IFERROR(VLOOKUP(ROWS($Q$3:Q1497),$M$3:$N$1699,2,0),"")</f>
        <v/>
      </c>
      <c r="S1497" t="str">
        <f>IF(ISNUMBER(SEARCH(ZAKL_DATA!$B$18,FU!$U1497)),U1497,"")</f>
        <v>Hrčava</v>
      </c>
      <c r="T1497" t="str">
        <f t="array" ref="T1497">IFERROR(INDEX($S$3:$S$6255,SMALL(IF(ISNUMBER(SEARCH("",$S$3:$S$6255)),ROW($S$1:$S$6253),""),ROW(S1495))),"")</f>
        <v>Hrčava</v>
      </c>
      <c r="U1497" t="s">
        <v>8861</v>
      </c>
      <c r="V1497">
        <v>541923.0</v>
      </c>
    </row>
    <row r="1498" spans="13:22" ht="12.75" customHeight="1">
      <c r="M1498" s="336">
        <f>IF(ISNUMBER(SEARCH(ZAKL_DATA!$B$29,N1498)),MAX($M$2:M1497)+1,0)</f>
        <v>0.0</v>
      </c>
      <c r="N1498" s="318"/>
      <c r="O1498" s="316"/>
      <c r="Q1498" s="320" t="str">
        <f>IFERROR(VLOOKUP(ROWS($Q$3:Q1498),$M$3:$N$1699,2,0),"")</f>
        <v/>
      </c>
      <c r="S1498" t="str">
        <f>IF(ISNUMBER(SEARCH(ZAKL_DATA!$B$18,FU!$U1498)),U1498,"")</f>
        <v>Hrdějovice</v>
      </c>
      <c r="T1498" t="str">
        <f t="array" ref="T1498">IFERROR(INDEX($S$3:$S$6255,SMALL(IF(ISNUMBER(SEARCH("",$S$3:$S$6255)),ROW($S$1:$S$6253),""),ROW(S1496))),"")</f>
        <v>Hrdějovice</v>
      </c>
      <c r="U1498" t="s">
        <v>5147</v>
      </c>
      <c r="V1498">
        <v>541931.0</v>
      </c>
    </row>
    <row r="1499" spans="13:22" ht="12.75" customHeight="1">
      <c r="M1499" s="336">
        <f>IF(ISNUMBER(SEARCH(ZAKL_DATA!$B$29,N1499)),MAX($M$2:M1498)+1,0)</f>
        <v>0.0</v>
      </c>
      <c r="N1499" s="318"/>
      <c r="O1499" s="316"/>
      <c r="Q1499" s="320" t="str">
        <f>IFERROR(VLOOKUP(ROWS($Q$3:Q1499),$M$3:$N$1699,2,0),"")</f>
        <v/>
      </c>
      <c r="S1499" t="str">
        <f>IF(ISNUMBER(SEARCH(ZAKL_DATA!$B$18,FU!$U1499)),U1499,"")</f>
        <v>Hrdibořice</v>
      </c>
      <c r="T1499" t="str">
        <f t="array" ref="T1499">IFERROR(INDEX($S$3:$S$6255,SMALL(IF(ISNUMBER(SEARCH("",$S$3:$S$6255)),ROW($S$1:$S$6253),""),ROW(S1497))),"")</f>
        <v>Hrdibořice</v>
      </c>
      <c r="U1499" t="s">
        <v>8314</v>
      </c>
      <c r="V1499">
        <v>541940.0</v>
      </c>
    </row>
    <row r="1500" spans="13:22" ht="12.75" customHeight="1">
      <c r="M1500" s="336">
        <f>IF(ISNUMBER(SEARCH(ZAKL_DATA!$B$29,N1500)),MAX($M$2:M1499)+1,0)</f>
        <v>0.0</v>
      </c>
      <c r="N1500" s="318"/>
      <c r="O1500" s="316"/>
      <c r="Q1500" s="320" t="str">
        <f>IFERROR(VLOOKUP(ROWS($Q$3:Q1500),$M$3:$N$1699,2,0),"")</f>
        <v/>
      </c>
      <c r="S1500" t="str">
        <f>IF(ISNUMBER(SEARCH(ZAKL_DATA!$B$18,FU!$U1500)),U1500,"")</f>
        <v>Hrdlív</v>
      </c>
      <c r="T1500" t="str">
        <f t="array" ref="T1500">IFERROR(INDEX($S$3:$S$6255,SMALL(IF(ISNUMBER(SEARCH("",$S$3:$S$6255)),ROW($S$1:$S$6253),""),ROW(S1498))),"")</f>
        <v>Hrdlív</v>
      </c>
      <c r="U1500" t="s">
        <v>4196</v>
      </c>
      <c r="V1500">
        <v>541958.0</v>
      </c>
    </row>
    <row r="1501" spans="13:22" ht="12.75" customHeight="1">
      <c r="M1501" s="336">
        <f>IF(ISNUMBER(SEARCH(ZAKL_DATA!$B$29,N1501)),MAX($M$2:M1500)+1,0)</f>
        <v>0.0</v>
      </c>
      <c r="N1501" s="318"/>
      <c r="O1501" s="316"/>
      <c r="Q1501" s="320" t="str">
        <f>IFERROR(VLOOKUP(ROWS($Q$3:Q1501),$M$3:$N$1699,2,0),"")</f>
        <v/>
      </c>
      <c r="S1501" t="str">
        <f>IF(ISNUMBER(SEARCH(ZAKL_DATA!$B$18,FU!$U1501)),U1501,"")</f>
        <v>Hrdlořezy</v>
      </c>
      <c r="T1501" t="str">
        <f t="array" ref="T1501">IFERROR(INDEX($S$3:$S$6255,SMALL(IF(ISNUMBER(SEARCH("",$S$3:$S$6255)),ROW($S$1:$S$6253),""),ROW(S1499))),"")</f>
        <v>Hrdlořezy</v>
      </c>
      <c r="U1501" t="s">
        <v>4525</v>
      </c>
      <c r="V1501">
        <v>541966.0</v>
      </c>
    </row>
    <row r="1502" spans="13:22" ht="12.75" customHeight="1">
      <c r="M1502" s="336">
        <f>IF(ISNUMBER(SEARCH(ZAKL_DATA!$B$29,N1502)),MAX($M$2:M1501)+1,0)</f>
        <v>0.0</v>
      </c>
      <c r="N1502" s="318"/>
      <c r="O1502" s="316"/>
      <c r="Q1502" s="320" t="str">
        <f>IFERROR(VLOOKUP(ROWS($Q$3:Q1502),$M$3:$N$1699,2,0),"")</f>
        <v/>
      </c>
      <c r="S1502" t="str">
        <f>IF(ISNUMBER(SEARCH(ZAKL_DATA!$B$18,FU!$U1502)),U1502,"")</f>
        <v>Hrejkovice</v>
      </c>
      <c r="T1502" t="str">
        <f t="array" ref="T1502">IFERROR(INDEX($S$3:$S$6255,SMALL(IF(ISNUMBER(SEARCH("",$S$3:$S$6255)),ROW($S$1:$S$6253),""),ROW(S1500))),"")</f>
        <v>Hrejkovice</v>
      </c>
      <c r="U1502" t="s">
        <v>5524</v>
      </c>
      <c r="V1502">
        <v>541974.0</v>
      </c>
    </row>
    <row r="1503" spans="13:22" ht="12.75" customHeight="1">
      <c r="M1503" s="336">
        <f>IF(ISNUMBER(SEARCH(ZAKL_DATA!$B$29,N1503)),MAX($M$2:M1502)+1,0)</f>
        <v>0.0</v>
      </c>
      <c r="N1503" s="318"/>
      <c r="O1503" s="316"/>
      <c r="Q1503" s="320" t="str">
        <f>IFERROR(VLOOKUP(ROWS($Q$3:Q1503),$M$3:$N$1699,2,0),"")</f>
        <v/>
      </c>
      <c r="S1503" t="str">
        <f>IF(ISNUMBER(SEARCH(ZAKL_DATA!$B$18,FU!$U1503)),U1503,"")</f>
        <v>Hrob</v>
      </c>
      <c r="T1503" t="str">
        <f t="array" ref="T1503">IFERROR(INDEX($S$3:$S$6255,SMALL(IF(ISNUMBER(SEARCH("",$S$3:$S$6255)),ROW($S$1:$S$6253),""),ROW(S1501))),"")</f>
        <v>Hrob</v>
      </c>
      <c r="U1503" t="s">
        <v>6790</v>
      </c>
      <c r="V1503">
        <v>541982.0</v>
      </c>
    </row>
    <row r="1504" spans="13:22" ht="12.75" customHeight="1">
      <c r="M1504" s="336">
        <f>IF(ISNUMBER(SEARCH(ZAKL_DATA!$B$29,N1504)),MAX($M$2:M1503)+1,0)</f>
        <v>0.0</v>
      </c>
      <c r="N1504" s="318"/>
      <c r="O1504" s="316"/>
      <c r="Q1504" s="320" t="str">
        <f>IFERROR(VLOOKUP(ROWS($Q$3:Q1504),$M$3:$N$1699,2,0),"")</f>
        <v/>
      </c>
      <c r="S1504" t="str">
        <f>IF(ISNUMBER(SEARCH(ZAKL_DATA!$B$18,FU!$U1504)),U1504,"")</f>
        <v>Hrobce</v>
      </c>
      <c r="T1504" t="str">
        <f t="array" ref="T1504">IFERROR(INDEX($S$3:$S$6255,SMALL(IF(ISNUMBER(SEARCH("",$S$3:$S$6255)),ROW($S$1:$S$6253),""),ROW(S1502))),"")</f>
        <v>Hrobce</v>
      </c>
      <c r="U1504" t="s">
        <v>6586</v>
      </c>
      <c r="V1504">
        <v>541991.0</v>
      </c>
    </row>
    <row r="1505" spans="13:22" ht="12.75" customHeight="1">
      <c r="M1505" s="336">
        <f>IF(ISNUMBER(SEARCH(ZAKL_DATA!$B$29,N1505)),MAX($M$2:M1504)+1,0)</f>
        <v>0.0</v>
      </c>
      <c r="N1505" s="318"/>
      <c r="O1505" s="316"/>
      <c r="Q1505" s="320" t="str">
        <f>IFERROR(VLOOKUP(ROWS($Q$3:Q1505),$M$3:$N$1699,2,0),"")</f>
        <v/>
      </c>
      <c r="S1505" t="str">
        <f>IF(ISNUMBER(SEARCH(ZAKL_DATA!$B$18,FU!$U1505)),U1505,"")</f>
        <v>Hrobčice</v>
      </c>
      <c r="T1505" t="str">
        <f t="array" ref="T1505">IFERROR(INDEX($S$3:$S$6255,SMALL(IF(ISNUMBER(SEARCH("",$S$3:$S$6255)),ROW($S$1:$S$6253),""),ROW(S1503))),"")</f>
        <v>Hrobčice</v>
      </c>
      <c r="U1505" t="s">
        <v>6791</v>
      </c>
      <c r="V1505">
        <v>542008.0</v>
      </c>
    </row>
    <row r="1506" spans="13:22" ht="12.75" customHeight="1">
      <c r="M1506" s="336">
        <f>IF(ISNUMBER(SEARCH(ZAKL_DATA!$B$29,N1506)),MAX($M$2:M1505)+1,0)</f>
        <v>0.0</v>
      </c>
      <c r="N1506" s="318"/>
      <c r="O1506" s="316"/>
      <c r="Q1506" s="320" t="str">
        <f>IFERROR(VLOOKUP(ROWS($Q$3:Q1506),$M$3:$N$1699,2,0),"")</f>
        <v/>
      </c>
      <c r="S1506" t="str">
        <f>IF(ISNUMBER(SEARCH(ZAKL_DATA!$B$18,FU!$U1506)),U1506,"")</f>
        <v>Hrobice</v>
      </c>
      <c r="T1506" t="str">
        <f t="array" ref="T1506">IFERROR(INDEX($S$3:$S$6255,SMALL(IF(ISNUMBER(SEARCH("",$S$3:$S$6255)),ROW($S$1:$S$6253),""),ROW(S1504))),"")</f>
        <v>Hrobice</v>
      </c>
      <c r="U1506" t="s">
        <v>7364</v>
      </c>
      <c r="V1506">
        <v>542016.0</v>
      </c>
    </row>
    <row r="1507" spans="13:22" ht="12.75" customHeight="1">
      <c r="M1507" s="336">
        <f>IF(ISNUMBER(SEARCH(ZAKL_DATA!$B$29,N1507)),MAX($M$2:M1506)+1,0)</f>
        <v>0.0</v>
      </c>
      <c r="N1507" s="318"/>
      <c r="O1507" s="316"/>
      <c r="Q1507" s="320" t="str">
        <f>IFERROR(VLOOKUP(ROWS($Q$3:Q1507),$M$3:$N$1699,2,0),"")</f>
        <v/>
      </c>
      <c r="S1507" t="str">
        <f>IF(ISNUMBER(SEARCH(ZAKL_DATA!$B$18,FU!$U1507)),U1507,"")</f>
        <v>Hrobice</v>
      </c>
      <c r="T1507" t="str">
        <f t="array" ref="T1507">IFERROR(INDEX($S$3:$S$6255,SMALL(IF(ISNUMBER(SEARCH("",$S$3:$S$6255)),ROW($S$1:$S$6253),""),ROW(S1505))),"")</f>
        <v>Hrobice</v>
      </c>
      <c r="U1507" t="s">
        <v>7364</v>
      </c>
      <c r="V1507">
        <v>542024.0</v>
      </c>
    </row>
    <row r="1508" spans="13:22" ht="12.75" customHeight="1">
      <c r="M1508" s="336">
        <f>IF(ISNUMBER(SEARCH(ZAKL_DATA!$B$29,N1508)),MAX($M$2:M1507)+1,0)</f>
        <v>0.0</v>
      </c>
      <c r="N1508" s="318"/>
      <c r="O1508" s="316"/>
      <c r="Q1508" s="320" t="str">
        <f>IFERROR(VLOOKUP(ROWS($Q$3:Q1508),$M$3:$N$1699,2,0),"")</f>
        <v/>
      </c>
      <c r="S1508" t="str">
        <f>IF(ISNUMBER(SEARCH(ZAKL_DATA!$B$18,FU!$U1508)),U1508,"")</f>
        <v>Hrochův Týnec</v>
      </c>
      <c r="T1508" t="str">
        <f t="array" ref="T1508">IFERROR(INDEX($S$3:$S$6255,SMALL(IF(ISNUMBER(SEARCH("",$S$3:$S$6255)),ROW($S$1:$S$6253),""),ROW(S1506))),"")</f>
        <v>Hrochův Týnec</v>
      </c>
      <c r="U1508" t="s">
        <v>7087</v>
      </c>
      <c r="V1508">
        <v>542032.0</v>
      </c>
    </row>
    <row r="1509" spans="13:22" ht="12.75" customHeight="1">
      <c r="M1509" s="336">
        <f>IF(ISNUMBER(SEARCH(ZAKL_DATA!$B$29,N1509)),MAX($M$2:M1508)+1,0)</f>
        <v>0.0</v>
      </c>
      <c r="N1509" s="318"/>
      <c r="O1509" s="316"/>
      <c r="Q1509" s="320" t="str">
        <f>IFERROR(VLOOKUP(ROWS($Q$3:Q1509),$M$3:$N$1699,2,0),"")</f>
        <v/>
      </c>
      <c r="S1509" t="str">
        <f>IF(ISNUMBER(SEARCH(ZAKL_DATA!$B$18,FU!$U1509)),U1509,"")</f>
        <v>Hromnice</v>
      </c>
      <c r="T1509" t="str">
        <f t="array" ref="T1509">IFERROR(INDEX($S$3:$S$6255,SMALL(IF(ISNUMBER(SEARCH("",$S$3:$S$6255)),ROW($S$1:$S$6253),""),ROW(S1507))),"")</f>
        <v>Hromnice</v>
      </c>
      <c r="U1509" t="s">
        <v>6124</v>
      </c>
      <c r="V1509">
        <v>542041.0</v>
      </c>
    </row>
    <row r="1510" spans="13:22" ht="12.75" customHeight="1">
      <c r="M1510" s="336">
        <f>IF(ISNUMBER(SEARCH(ZAKL_DATA!$B$29,N1510)),MAX($M$2:M1509)+1,0)</f>
        <v>0.0</v>
      </c>
      <c r="N1510" s="318"/>
      <c r="O1510" s="316"/>
      <c r="Q1510" s="320" t="str">
        <f>IFERROR(VLOOKUP(ROWS($Q$3:Q1510),$M$3:$N$1699,2,0),"")</f>
        <v/>
      </c>
      <c r="S1510" t="str">
        <f>IF(ISNUMBER(SEARCH(ZAKL_DATA!$B$18,FU!$U1510)),U1510,"")</f>
        <v>Hronov</v>
      </c>
      <c r="T1510" t="str">
        <f t="array" ref="T1510">IFERROR(INDEX($S$3:$S$6255,SMALL(IF(ISNUMBER(SEARCH("",$S$3:$S$6255)),ROW($S$1:$S$6253),""),ROW(S1508))),"")</f>
        <v>Hronov</v>
      </c>
      <c r="U1510" t="s">
        <v>7300</v>
      </c>
      <c r="V1510">
        <v>542059.0</v>
      </c>
    </row>
    <row r="1511" spans="13:22" ht="12.75" customHeight="1">
      <c r="M1511" s="336">
        <f>IF(ISNUMBER(SEARCH(ZAKL_DATA!$B$29,N1511)),MAX($M$2:M1510)+1,0)</f>
        <v>0.0</v>
      </c>
      <c r="N1511" s="318"/>
      <c r="O1511" s="316"/>
      <c r="Q1511" s="320" t="str">
        <f>IFERROR(VLOOKUP(ROWS($Q$3:Q1511),$M$3:$N$1699,2,0),"")</f>
        <v/>
      </c>
      <c r="S1511" t="str">
        <f>IF(ISNUMBER(SEARCH(ZAKL_DATA!$B$18,FU!$U1511)),U1511,"")</f>
        <v>Hrotovice</v>
      </c>
      <c r="T1511" t="str">
        <f t="array" ref="T1511">IFERROR(INDEX($S$3:$S$6255,SMALL(IF(ISNUMBER(SEARCH("",$S$3:$S$6255)),ROW($S$1:$S$6253),""),ROW(S1509))),"")</f>
        <v>Hrotovice</v>
      </c>
      <c r="U1511" t="s">
        <v>8394</v>
      </c>
      <c r="V1511">
        <v>542067.0</v>
      </c>
    </row>
    <row r="1512" spans="13:22" ht="12.75" customHeight="1">
      <c r="M1512" s="336">
        <f>IF(ISNUMBER(SEARCH(ZAKL_DATA!$B$29,N1512)),MAX($M$2:M1511)+1,0)</f>
        <v>0.0</v>
      </c>
      <c r="N1512" s="318"/>
      <c r="O1512" s="316"/>
      <c r="Q1512" s="320" t="str">
        <f>IFERROR(VLOOKUP(ROWS($Q$3:Q1512),$M$3:$N$1699,2,0),"")</f>
        <v/>
      </c>
      <c r="S1512" t="str">
        <f>IF(ISNUMBER(SEARCH(ZAKL_DATA!$B$18,FU!$U1512)),U1512,"")</f>
        <v>Hroubovice</v>
      </c>
      <c r="T1512" t="str">
        <f t="array" ref="T1512">IFERROR(INDEX($S$3:$S$6255,SMALL(IF(ISNUMBER(SEARCH("",$S$3:$S$6255)),ROW($S$1:$S$6253),""),ROW(S1510))),"")</f>
        <v>Hroubovice</v>
      </c>
      <c r="U1512" t="s">
        <v>7088</v>
      </c>
      <c r="V1512">
        <v>542075.0</v>
      </c>
    </row>
    <row r="1513" spans="13:22" ht="12.75" customHeight="1">
      <c r="M1513" s="336">
        <f>IF(ISNUMBER(SEARCH(ZAKL_DATA!$B$29,N1513)),MAX($M$2:M1512)+1,0)</f>
        <v>0.0</v>
      </c>
      <c r="N1513" s="318"/>
      <c r="O1513" s="316"/>
      <c r="Q1513" s="320" t="str">
        <f>IFERROR(VLOOKUP(ROWS($Q$3:Q1513),$M$3:$N$1699,2,0),"")</f>
        <v/>
      </c>
      <c r="S1513" t="str">
        <f>IF(ISNUMBER(SEARCH(ZAKL_DATA!$B$18,FU!$U1513)),U1513,"")</f>
        <v>Hroznatín</v>
      </c>
      <c r="T1513" t="str">
        <f t="array" ref="T1513">IFERROR(INDEX($S$3:$S$6255,SMALL(IF(ISNUMBER(SEARCH("",$S$3:$S$6255)),ROW($S$1:$S$6253),""),ROW(S1511))),"")</f>
        <v>Hroznatín</v>
      </c>
      <c r="U1513" t="s">
        <v>5627</v>
      </c>
      <c r="V1513">
        <v>542083.0</v>
      </c>
    </row>
    <row r="1514" spans="13:22" ht="12.75" customHeight="1">
      <c r="M1514" s="336">
        <f>IF(ISNUMBER(SEARCH(ZAKL_DATA!$B$29,N1514)),MAX($M$2:M1513)+1,0)</f>
        <v>0.0</v>
      </c>
      <c r="N1514" s="318"/>
      <c r="O1514" s="316"/>
      <c r="Q1514" s="320" t="str">
        <f>IFERROR(VLOOKUP(ROWS($Q$3:Q1514),$M$3:$N$1699,2,0),"")</f>
        <v/>
      </c>
      <c r="S1514" t="str">
        <f>IF(ISNUMBER(SEARCH(ZAKL_DATA!$B$18,FU!$U1514)),U1514,"")</f>
        <v>Hroznětín</v>
      </c>
      <c r="T1514" t="str">
        <f t="array" ref="T1514">IFERROR(INDEX($S$3:$S$6255,SMALL(IF(ISNUMBER(SEARCH("",$S$3:$S$6255)),ROW($S$1:$S$6253),""),ROW(S1512))),"")</f>
        <v>Hroznětín</v>
      </c>
      <c r="U1514" t="s">
        <v>5963</v>
      </c>
      <c r="V1514">
        <v>542091.0</v>
      </c>
    </row>
    <row r="1515" spans="13:22" ht="12.75" customHeight="1">
      <c r="M1515" s="336">
        <f>IF(ISNUMBER(SEARCH(ZAKL_DATA!$B$29,N1515)),MAX($M$2:M1514)+1,0)</f>
        <v>0.0</v>
      </c>
      <c r="N1515" s="318"/>
      <c r="O1515" s="316"/>
      <c r="Q1515" s="320" t="str">
        <f>IFERROR(VLOOKUP(ROWS($Q$3:Q1515),$M$3:$N$1699,2,0),"")</f>
        <v/>
      </c>
      <c r="S1515" t="str">
        <f>IF(ISNUMBER(SEARCH(ZAKL_DATA!$B$18,FU!$U1515)),U1515,"")</f>
        <v>Hroznová Lhota</v>
      </c>
      <c r="T1515" t="str">
        <f t="array" ref="T1515">IFERROR(INDEX($S$3:$S$6255,SMALL(IF(ISNUMBER(SEARCH("",$S$3:$S$6255)),ROW($S$1:$S$6253),""),ROW(S1513))),"")</f>
        <v>Hroznová Lhota</v>
      </c>
      <c r="U1515" t="s">
        <v>8072</v>
      </c>
      <c r="V1515">
        <v>542105.0</v>
      </c>
    </row>
    <row r="1516" spans="13:22" ht="12.75" customHeight="1">
      <c r="M1516" s="336">
        <f>IF(ISNUMBER(SEARCH(ZAKL_DATA!$B$29,N1516)),MAX($M$2:M1515)+1,0)</f>
        <v>0.0</v>
      </c>
      <c r="N1516" s="318"/>
      <c r="O1516" s="316"/>
      <c r="Q1516" s="320" t="str">
        <f>IFERROR(VLOOKUP(ROWS($Q$3:Q1516),$M$3:$N$1699,2,0),"")</f>
        <v/>
      </c>
      <c r="S1516" t="str">
        <f>IF(ISNUMBER(SEARCH(ZAKL_DATA!$B$18,FU!$U1516)),U1516,"")</f>
        <v>Hrubá Skála</v>
      </c>
      <c r="T1516" t="str">
        <f t="array" ref="T1516">IFERROR(INDEX($S$3:$S$6255,SMALL(IF(ISNUMBER(SEARCH("",$S$3:$S$6255)),ROW($S$1:$S$6253),""),ROW(S1514))),"")</f>
        <v>Hrubá Skála</v>
      </c>
      <c r="U1516" t="s">
        <v>7494</v>
      </c>
      <c r="V1516">
        <v>542113.0</v>
      </c>
    </row>
    <row r="1517" spans="13:22" ht="12.75" customHeight="1">
      <c r="M1517" s="336">
        <f>IF(ISNUMBER(SEARCH(ZAKL_DATA!$B$29,N1517)),MAX($M$2:M1516)+1,0)</f>
        <v>0.0</v>
      </c>
      <c r="N1517" s="318"/>
      <c r="O1517" s="316"/>
      <c r="Q1517" s="320" t="str">
        <f>IFERROR(VLOOKUP(ROWS($Q$3:Q1517),$M$3:$N$1699,2,0),"")</f>
        <v/>
      </c>
      <c r="S1517" t="str">
        <f>IF(ISNUMBER(SEARCH(ZAKL_DATA!$B$18,FU!$U1517)),U1517,"")</f>
        <v>Hrubá Vrbka</v>
      </c>
      <c r="T1517" t="str">
        <f t="array" ref="T1517">IFERROR(INDEX($S$3:$S$6255,SMALL(IF(ISNUMBER(SEARCH("",$S$3:$S$6255)),ROW($S$1:$S$6253),""),ROW(S1515))),"")</f>
        <v>Hrubá Vrbka</v>
      </c>
      <c r="U1517" t="s">
        <v>8073</v>
      </c>
      <c r="V1517">
        <v>542121.0</v>
      </c>
    </row>
    <row r="1518" spans="13:22" ht="12.75" customHeight="1">
      <c r="M1518" s="336">
        <f>IF(ISNUMBER(SEARCH(ZAKL_DATA!$B$29,N1518)),MAX($M$2:M1517)+1,0)</f>
        <v>0.0</v>
      </c>
      <c r="N1518" s="318"/>
      <c r="O1518" s="316"/>
      <c r="Q1518" s="320" t="str">
        <f>IFERROR(VLOOKUP(ROWS($Q$3:Q1518),$M$3:$N$1699,2,0),"")</f>
        <v/>
      </c>
      <c r="S1518" t="str">
        <f>IF(ISNUMBER(SEARCH(ZAKL_DATA!$B$18,FU!$U1518)),U1518,"")</f>
        <v>Hrubčice</v>
      </c>
      <c r="T1518" t="str">
        <f t="array" ref="T1518">IFERROR(INDEX($S$3:$S$6255,SMALL(IF(ISNUMBER(SEARCH("",$S$3:$S$6255)),ROW($S$1:$S$6253),""),ROW(S1516))),"")</f>
        <v>Hrubčice</v>
      </c>
      <c r="U1518" t="s">
        <v>8315</v>
      </c>
      <c r="V1518">
        <v>542130.0</v>
      </c>
    </row>
    <row r="1519" spans="13:22" ht="12.75" customHeight="1">
      <c r="M1519" s="336">
        <f>IF(ISNUMBER(SEARCH(ZAKL_DATA!$B$29,N1519)),MAX($M$2:M1518)+1,0)</f>
        <v>0.0</v>
      </c>
      <c r="N1519" s="318"/>
      <c r="O1519" s="316"/>
      <c r="Q1519" s="320" t="str">
        <f>IFERROR(VLOOKUP(ROWS($Q$3:Q1519),$M$3:$N$1699,2,0),"")</f>
        <v/>
      </c>
      <c r="S1519" t="str">
        <f>IF(ISNUMBER(SEARCH(ZAKL_DATA!$B$18,FU!$U1519)),U1519,"")</f>
        <v>Hrubý Jeseník</v>
      </c>
      <c r="T1519" t="str">
        <f t="array" ref="T1519">IFERROR(INDEX($S$3:$S$6255,SMALL(IF(ISNUMBER(SEARCH("",$S$3:$S$6255)),ROW($S$1:$S$6253),""),ROW(S1517))),"")</f>
        <v>Hrubý Jeseník</v>
      </c>
      <c r="U1519" t="s">
        <v>8957</v>
      </c>
      <c r="V1519">
        <v>542148.0</v>
      </c>
    </row>
    <row r="1520" spans="13:22" ht="12.75" customHeight="1">
      <c r="M1520" s="336">
        <f>IF(ISNUMBER(SEARCH(ZAKL_DATA!$B$29,N1520)),MAX($M$2:M1519)+1,0)</f>
        <v>0.0</v>
      </c>
      <c r="N1520" s="318"/>
      <c r="O1520" s="316"/>
      <c r="Q1520" s="320" t="str">
        <f>IFERROR(VLOOKUP(ROWS($Q$3:Q1520),$M$3:$N$1699,2,0),"")</f>
        <v/>
      </c>
      <c r="S1520" t="str">
        <f>IF(ISNUMBER(SEARCH(ZAKL_DATA!$B$18,FU!$U1520)),U1520,"")</f>
        <v>Hrusice</v>
      </c>
      <c r="T1520" t="str">
        <f t="array" ref="T1520">IFERROR(INDEX($S$3:$S$6255,SMALL(IF(ISNUMBER(SEARCH("",$S$3:$S$6255)),ROW($S$1:$S$6253),""),ROW(S1518))),"")</f>
        <v>Hrusice</v>
      </c>
      <c r="U1520" t="s">
        <v>4734</v>
      </c>
      <c r="V1520">
        <v>542156.0</v>
      </c>
    </row>
    <row r="1521" spans="13:22" ht="12.75" customHeight="1">
      <c r="M1521" s="336">
        <f>IF(ISNUMBER(SEARCH(ZAKL_DATA!$B$29,N1521)),MAX($M$2:M1520)+1,0)</f>
        <v>0.0</v>
      </c>
      <c r="N1521" s="318"/>
      <c r="O1521" s="316"/>
      <c r="Q1521" s="320" t="str">
        <f>IFERROR(VLOOKUP(ROWS($Q$3:Q1521),$M$3:$N$1699,2,0),"")</f>
        <v/>
      </c>
      <c r="S1521" t="str">
        <f>IF(ISNUMBER(SEARCH(ZAKL_DATA!$B$18,FU!$U1521)),U1521,"")</f>
        <v>Hruška</v>
      </c>
      <c r="T1521" t="str">
        <f t="array" ref="T1521">IFERROR(INDEX($S$3:$S$6255,SMALL(IF(ISNUMBER(SEARCH("",$S$3:$S$6255)),ROW($S$1:$S$6253),""),ROW(S1519))),"")</f>
        <v>Hruška</v>
      </c>
      <c r="U1521" t="s">
        <v>5120</v>
      </c>
      <c r="V1521">
        <v>542164.0</v>
      </c>
    </row>
    <row r="1522" spans="13:22" ht="12.75" customHeight="1">
      <c r="M1522" s="336">
        <f>IF(ISNUMBER(SEARCH(ZAKL_DATA!$B$29,N1522)),MAX($M$2:M1521)+1,0)</f>
        <v>0.0</v>
      </c>
      <c r="N1522" s="318"/>
      <c r="O1522" s="316"/>
      <c r="Q1522" s="320" t="str">
        <f>IFERROR(VLOOKUP(ROWS($Q$3:Q1522),$M$3:$N$1699,2,0),"")</f>
        <v/>
      </c>
      <c r="S1522" t="str">
        <f>IF(ISNUMBER(SEARCH(ZAKL_DATA!$B$18,FU!$U1522)),U1522,"")</f>
        <v>Hrušky</v>
      </c>
      <c r="T1522" t="str">
        <f t="array" ref="T1522">IFERROR(INDEX($S$3:$S$6255,SMALL(IF(ISNUMBER(SEARCH("",$S$3:$S$6255)),ROW($S$1:$S$6253),""),ROW(S1520))),"")</f>
        <v>Hrušky</v>
      </c>
      <c r="U1522" t="s">
        <v>7969</v>
      </c>
      <c r="V1522">
        <v>542172.0</v>
      </c>
    </row>
    <row r="1523" spans="13:22" ht="12.75" customHeight="1">
      <c r="M1523" s="336">
        <f>IF(ISNUMBER(SEARCH(ZAKL_DATA!$B$29,N1523)),MAX($M$2:M1522)+1,0)</f>
        <v>0.0</v>
      </c>
      <c r="N1523" s="318"/>
      <c r="O1523" s="316"/>
      <c r="Q1523" s="320" t="str">
        <f>IFERROR(VLOOKUP(ROWS($Q$3:Q1523),$M$3:$N$1699,2,0),"")</f>
        <v/>
      </c>
      <c r="S1523" t="str">
        <f>IF(ISNUMBER(SEARCH(ZAKL_DATA!$B$18,FU!$U1523)),U1523,"")</f>
        <v>Hrušky</v>
      </c>
      <c r="T1523" t="str">
        <f t="array" ref="T1523">IFERROR(INDEX($S$3:$S$6255,SMALL(IF(ISNUMBER(SEARCH("",$S$3:$S$6255)),ROW($S$1:$S$6253),""),ROW(S1521))),"")</f>
        <v>Hrušky</v>
      </c>
      <c r="U1523" t="s">
        <v>7969</v>
      </c>
      <c r="V1523">
        <v>542181.0</v>
      </c>
    </row>
    <row r="1524" spans="13:22" ht="12.75" customHeight="1">
      <c r="M1524" s="336">
        <f>IF(ISNUMBER(SEARCH(ZAKL_DATA!$B$29,N1524)),MAX($M$2:M1523)+1,0)</f>
        <v>0.0</v>
      </c>
      <c r="N1524" s="318"/>
      <c r="O1524" s="316"/>
      <c r="Q1524" s="320" t="str">
        <f>IFERROR(VLOOKUP(ROWS($Q$3:Q1524),$M$3:$N$1699,2,0),"")</f>
        <v/>
      </c>
      <c r="S1524" t="str">
        <f>IF(ISNUMBER(SEARCH(ZAKL_DATA!$B$18,FU!$U1524)),U1524,"")</f>
        <v>Hrušov</v>
      </c>
      <c r="T1524" t="str">
        <f t="array" ref="T1524">IFERROR(INDEX($S$3:$S$6255,SMALL(IF(ISNUMBER(SEARCH("",$S$3:$S$6255)),ROW($S$1:$S$6253),""),ROW(S1522))),"")</f>
        <v>Hrušov</v>
      </c>
      <c r="U1524" t="s">
        <v>6653</v>
      </c>
      <c r="V1524">
        <v>542199.0</v>
      </c>
    </row>
    <row r="1525" spans="13:22" ht="12.75" customHeight="1">
      <c r="M1525" s="336">
        <f>IF(ISNUMBER(SEARCH(ZAKL_DATA!$B$29,N1525)),MAX($M$2:M1524)+1,0)</f>
        <v>0.0</v>
      </c>
      <c r="N1525" s="318"/>
      <c r="O1525" s="316"/>
      <c r="Q1525" s="320" t="str">
        <f>IFERROR(VLOOKUP(ROWS($Q$3:Q1525),$M$3:$N$1699,2,0),"")</f>
        <v/>
      </c>
      <c r="S1525" t="str">
        <f>IF(ISNUMBER(SEARCH(ZAKL_DATA!$B$18,FU!$U1525)),U1525,"")</f>
        <v>Hrušová</v>
      </c>
      <c r="T1525" t="str">
        <f t="array" ref="T1525">IFERROR(INDEX($S$3:$S$6255,SMALL(IF(ISNUMBER(SEARCH("",$S$3:$S$6255)),ROW($S$1:$S$6253),""),ROW(S1523))),"")</f>
        <v>Hrušová</v>
      </c>
      <c r="U1525" t="s">
        <v>7709</v>
      </c>
      <c r="V1525">
        <v>542202.0</v>
      </c>
    </row>
    <row r="1526" spans="13:22" ht="12.75" customHeight="1">
      <c r="M1526" s="336">
        <f>IF(ISNUMBER(SEARCH(ZAKL_DATA!$B$29,N1526)),MAX($M$2:M1525)+1,0)</f>
        <v>0.0</v>
      </c>
      <c r="N1526" s="318"/>
      <c r="O1526" s="316"/>
      <c r="Q1526" s="320" t="str">
        <f>IFERROR(VLOOKUP(ROWS($Q$3:Q1526),$M$3:$N$1699,2,0),"")</f>
        <v/>
      </c>
      <c r="S1526" t="str">
        <f>IF(ISNUMBER(SEARCH(ZAKL_DATA!$B$18,FU!$U1526)),U1526,"")</f>
        <v>Hrušovany</v>
      </c>
      <c r="T1526" t="str">
        <f t="array" ref="T1526">IFERROR(INDEX($S$3:$S$6255,SMALL(IF(ISNUMBER(SEARCH("",$S$3:$S$6255)),ROW($S$1:$S$6253),""),ROW(S1524))),"")</f>
        <v>Hrušovany</v>
      </c>
      <c r="U1526" t="s">
        <v>6431</v>
      </c>
      <c r="V1526">
        <v>542211.0</v>
      </c>
    </row>
    <row r="1527" spans="13:22" ht="12.75" customHeight="1">
      <c r="M1527" s="336">
        <f>IF(ISNUMBER(SEARCH(ZAKL_DATA!$B$29,N1527)),MAX($M$2:M1526)+1,0)</f>
        <v>0.0</v>
      </c>
      <c r="N1527" s="318"/>
      <c r="O1527" s="316"/>
      <c r="Q1527" s="320" t="str">
        <f>IFERROR(VLOOKUP(ROWS($Q$3:Q1527),$M$3:$N$1699,2,0),"")</f>
        <v/>
      </c>
      <c r="S1527" t="str">
        <f>IF(ISNUMBER(SEARCH(ZAKL_DATA!$B$18,FU!$U1527)),U1527,"")</f>
        <v>Hrušovany nad Jevišovkou</v>
      </c>
      <c r="T1527" t="str">
        <f t="array" ref="T1527">IFERROR(INDEX($S$3:$S$6255,SMALL(IF(ISNUMBER(SEARCH("",$S$3:$S$6255)),ROW($S$1:$S$6253),""),ROW(S1525))),"")</f>
        <v>Hrušovany nad Jevišovkou</v>
      </c>
      <c r="U1527" t="s">
        <v>8609</v>
      </c>
      <c r="V1527">
        <v>542229.0</v>
      </c>
    </row>
    <row r="1528" spans="13:22" ht="12.75" customHeight="1">
      <c r="M1528" s="336">
        <f>IF(ISNUMBER(SEARCH(ZAKL_DATA!$B$29,N1528)),MAX($M$2:M1527)+1,0)</f>
        <v>0.0</v>
      </c>
      <c r="N1528" s="318"/>
      <c r="O1528" s="316"/>
      <c r="Q1528" s="320" t="str">
        <f>IFERROR(VLOOKUP(ROWS($Q$3:Q1528),$M$3:$N$1699,2,0),"")</f>
        <v/>
      </c>
      <c r="S1528" t="str">
        <f>IF(ISNUMBER(SEARCH(ZAKL_DATA!$B$18,FU!$U1528)),U1528,"")</f>
        <v>Hrušovany u Brna</v>
      </c>
      <c r="T1528" t="str">
        <f t="array" ref="T1528">IFERROR(INDEX($S$3:$S$6255,SMALL(IF(ISNUMBER(SEARCH("",$S$3:$S$6255)),ROW($S$1:$S$6253),""),ROW(S1526))),"")</f>
        <v>Hrušovany u Brna</v>
      </c>
      <c r="U1528" t="s">
        <v>7867</v>
      </c>
      <c r="V1528">
        <v>542237.0</v>
      </c>
    </row>
    <row r="1529" spans="13:22" ht="12.75" customHeight="1">
      <c r="M1529" s="336">
        <f>IF(ISNUMBER(SEARCH(ZAKL_DATA!$B$29,N1529)),MAX($M$2:M1528)+1,0)</f>
        <v>0.0</v>
      </c>
      <c r="N1529" s="318"/>
      <c r="O1529" s="316"/>
      <c r="Q1529" s="320" t="str">
        <f>IFERROR(VLOOKUP(ROWS($Q$3:Q1529),$M$3:$N$1699,2,0),"")</f>
        <v/>
      </c>
      <c r="S1529" t="str">
        <f>IF(ISNUMBER(SEARCH(ZAKL_DATA!$B$18,FU!$U1529)),U1529,"")</f>
        <v>Hrutov</v>
      </c>
      <c r="T1529" t="str">
        <f t="array" ref="T1529">IFERROR(INDEX($S$3:$S$6255,SMALL(IF(ISNUMBER(SEARCH("",$S$3:$S$6255)),ROW($S$1:$S$6253),""),ROW(S1527))),"")</f>
        <v>Hrutov</v>
      </c>
      <c r="U1529" t="s">
        <v>8395</v>
      </c>
      <c r="V1529">
        <v>542253.0</v>
      </c>
    </row>
    <row r="1530" spans="13:22" ht="12.75" customHeight="1">
      <c r="M1530" s="336">
        <f>IF(ISNUMBER(SEARCH(ZAKL_DATA!$B$29,N1530)),MAX($M$2:M1529)+1,0)</f>
        <v>0.0</v>
      </c>
      <c r="N1530" s="318"/>
      <c r="O1530" s="316"/>
      <c r="Q1530" s="320" t="str">
        <f>IFERROR(VLOOKUP(ROWS($Q$3:Q1530),$M$3:$N$1699,2,0),"")</f>
        <v/>
      </c>
      <c r="S1530" t="str">
        <f>IF(ISNUMBER(SEARCH(ZAKL_DATA!$B$18,FU!$U1530)),U1530,"")</f>
        <v>Hřebeč</v>
      </c>
      <c r="T1530" t="str">
        <f t="array" ref="T1530">IFERROR(INDEX($S$3:$S$6255,SMALL(IF(ISNUMBER(SEARCH("",$S$3:$S$6255)),ROW($S$1:$S$6253),""),ROW(S1528))),"")</f>
        <v>Hřebeč</v>
      </c>
      <c r="U1530" t="s">
        <v>4197</v>
      </c>
      <c r="V1530">
        <v>542270.0</v>
      </c>
    </row>
    <row r="1531" spans="13:22" ht="12.75" customHeight="1">
      <c r="M1531" s="336">
        <f>IF(ISNUMBER(SEARCH(ZAKL_DATA!$B$29,N1531)),MAX($M$2:M1530)+1,0)</f>
        <v>0.0</v>
      </c>
      <c r="N1531" s="318"/>
      <c r="O1531" s="316"/>
      <c r="Q1531" s="320" t="str">
        <f>IFERROR(VLOOKUP(ROWS($Q$3:Q1531),$M$3:$N$1699,2,0),"")</f>
        <v/>
      </c>
      <c r="S1531" t="str">
        <f>IF(ISNUMBER(SEARCH(ZAKL_DATA!$B$18,FU!$U1531)),U1531,"")</f>
        <v>Hřebečníky</v>
      </c>
      <c r="T1531" t="str">
        <f t="array" ref="T1531">IFERROR(INDEX($S$3:$S$6255,SMALL(IF(ISNUMBER(SEARCH("",$S$3:$S$6255)),ROW($S$1:$S$6253),""),ROW(S1529))),"")</f>
        <v>Hřebečníky</v>
      </c>
      <c r="U1531" t="s">
        <v>5031</v>
      </c>
      <c r="V1531">
        <v>542288.0</v>
      </c>
    </row>
    <row r="1532" spans="13:22" ht="12.75" customHeight="1">
      <c r="M1532" s="336">
        <f>IF(ISNUMBER(SEARCH(ZAKL_DATA!$B$29,N1532)),MAX($M$2:M1531)+1,0)</f>
        <v>0.0</v>
      </c>
      <c r="N1532" s="318"/>
      <c r="O1532" s="316"/>
      <c r="Q1532" s="320" t="str">
        <f>IFERROR(VLOOKUP(ROWS($Q$3:Q1532),$M$3:$N$1699,2,0),"")</f>
        <v/>
      </c>
      <c r="S1532" t="str">
        <f>IF(ISNUMBER(SEARCH(ZAKL_DATA!$B$18,FU!$U1532)),U1532,"")</f>
        <v>Hředle</v>
      </c>
      <c r="T1532" t="str">
        <f t="array" ref="T1532">IFERROR(INDEX($S$3:$S$6255,SMALL(IF(ISNUMBER(SEARCH("",$S$3:$S$6255)),ROW($S$1:$S$6253),""),ROW(S1530))),"")</f>
        <v>Hředle</v>
      </c>
      <c r="U1532" t="s">
        <v>4087</v>
      </c>
      <c r="V1532">
        <v>542296.0</v>
      </c>
    </row>
    <row r="1533" spans="13:22" ht="12.75" customHeight="1">
      <c r="M1533" s="336">
        <f>IF(ISNUMBER(SEARCH(ZAKL_DATA!$B$29,N1533)),MAX($M$2:M1532)+1,0)</f>
        <v>0.0</v>
      </c>
      <c r="N1533" s="318"/>
      <c r="O1533" s="316"/>
      <c r="Q1533" s="320" t="str">
        <f>IFERROR(VLOOKUP(ROWS($Q$3:Q1533),$M$3:$N$1699,2,0),"")</f>
        <v/>
      </c>
      <c r="S1533" t="str">
        <f>IF(ISNUMBER(SEARCH(ZAKL_DATA!$B$18,FU!$U1533)),U1533,"")</f>
        <v>Hředle</v>
      </c>
      <c r="T1533" t="str">
        <f t="array" ref="T1533">IFERROR(INDEX($S$3:$S$6255,SMALL(IF(ISNUMBER(SEARCH("",$S$3:$S$6255)),ROW($S$1:$S$6253),""),ROW(S1531))),"")</f>
        <v>Hředle</v>
      </c>
      <c r="U1533" t="s">
        <v>4087</v>
      </c>
      <c r="V1533">
        <v>542318.0</v>
      </c>
    </row>
    <row r="1534" spans="13:22" ht="12.75" customHeight="1">
      <c r="M1534" s="336">
        <f>IF(ISNUMBER(SEARCH(ZAKL_DATA!$B$29,N1534)),MAX($M$2:M1533)+1,0)</f>
        <v>0.0</v>
      </c>
      <c r="N1534" s="318"/>
      <c r="O1534" s="316"/>
      <c r="Q1534" s="320" t="str">
        <f>IFERROR(VLOOKUP(ROWS($Q$3:Q1534),$M$3:$N$1699,2,0),"")</f>
        <v/>
      </c>
      <c r="S1534" t="str">
        <f>IF(ISNUMBER(SEARCH(ZAKL_DATA!$B$18,FU!$U1534)),U1534,"")</f>
        <v>Hřensko</v>
      </c>
      <c r="T1534" t="str">
        <f t="array" ref="T1534">IFERROR(INDEX($S$3:$S$6255,SMALL(IF(ISNUMBER(SEARCH("",$S$3:$S$6255)),ROW($S$1:$S$6253),""),ROW(S1532))),"")</f>
        <v>Hřensko</v>
      </c>
      <c r="U1534" t="s">
        <v>6380</v>
      </c>
      <c r="V1534">
        <v>542326.0</v>
      </c>
    </row>
    <row r="1535" spans="13:22" ht="12.75" customHeight="1">
      <c r="M1535" s="336">
        <f>IF(ISNUMBER(SEARCH(ZAKL_DATA!$B$29,N1535)),MAX($M$2:M1534)+1,0)</f>
        <v>0.0</v>
      </c>
      <c r="N1535" s="318"/>
      <c r="O1535" s="316"/>
      <c r="Q1535" s="320" t="str">
        <f>IFERROR(VLOOKUP(ROWS($Q$3:Q1535),$M$3:$N$1699,2,0),"")</f>
        <v/>
      </c>
      <c r="S1535" t="str">
        <f>IF(ISNUMBER(SEARCH(ZAKL_DATA!$B$18,FU!$U1535)),U1535,"")</f>
        <v>Hřibiny-Ledská</v>
      </c>
      <c r="T1535" t="str">
        <f t="array" ref="T1535">IFERROR(INDEX($S$3:$S$6255,SMALL(IF(ISNUMBER(SEARCH("",$S$3:$S$6255)),ROW($S$1:$S$6253),""),ROW(S1533))),"")</f>
        <v>Hřibiny-Ledská</v>
      </c>
      <c r="U1535" t="s">
        <v>5459</v>
      </c>
      <c r="V1535">
        <v>542334.0</v>
      </c>
    </row>
    <row r="1536" spans="13:22" ht="12.75" customHeight="1">
      <c r="M1536" s="336">
        <f>IF(ISNUMBER(SEARCH(ZAKL_DATA!$B$29,N1536)),MAX($M$2:M1535)+1,0)</f>
        <v>0.0</v>
      </c>
      <c r="N1536" s="318"/>
      <c r="O1536" s="316"/>
      <c r="Q1536" s="320" t="str">
        <f>IFERROR(VLOOKUP(ROWS($Q$3:Q1536),$M$3:$N$1699,2,0),"")</f>
        <v/>
      </c>
      <c r="S1536" t="str">
        <f>IF(ISNUMBER(SEARCH(ZAKL_DATA!$B$18,FU!$U1536)),U1536,"")</f>
        <v>Hřibojedy</v>
      </c>
      <c r="T1536" t="str">
        <f t="array" ref="T1536">IFERROR(INDEX($S$3:$S$6255,SMALL(IF(ISNUMBER(SEARCH("",$S$3:$S$6255)),ROW($S$1:$S$6253),""),ROW(S1534))),"")</f>
        <v>Hřibojedy</v>
      </c>
      <c r="U1536" t="s">
        <v>7643</v>
      </c>
      <c r="V1536">
        <v>542342.0</v>
      </c>
    </row>
    <row r="1537" spans="13:22" ht="12.75" customHeight="1">
      <c r="M1537" s="336">
        <f>IF(ISNUMBER(SEARCH(ZAKL_DATA!$B$29,N1537)),MAX($M$2:M1536)+1,0)</f>
        <v>0.0</v>
      </c>
      <c r="N1537" s="318"/>
      <c r="O1537" s="316"/>
      <c r="Q1537" s="320" t="str">
        <f>IFERROR(VLOOKUP(ROWS($Q$3:Q1537),$M$3:$N$1699,2,0),"")</f>
        <v/>
      </c>
      <c r="S1537" t="str">
        <f>IF(ISNUMBER(SEARCH(ZAKL_DATA!$B$18,FU!$U1537)),U1537,"")</f>
        <v>Hřiměždice</v>
      </c>
      <c r="T1537" t="str">
        <f t="array" ref="T1537">IFERROR(INDEX($S$3:$S$6255,SMALL(IF(ISNUMBER(SEARCH("",$S$3:$S$6255)),ROW($S$1:$S$6253),""),ROW(S1535))),"")</f>
        <v>Hřiměždice</v>
      </c>
      <c r="U1537" t="s">
        <v>4897</v>
      </c>
      <c r="V1537">
        <v>542351.0</v>
      </c>
    </row>
    <row r="1538" spans="13:22" ht="12.75" customHeight="1">
      <c r="M1538" s="336">
        <f>IF(ISNUMBER(SEARCH(ZAKL_DATA!$B$29,N1538)),MAX($M$2:M1537)+1,0)</f>
        <v>0.0</v>
      </c>
      <c r="N1538" s="318"/>
      <c r="O1538" s="316"/>
      <c r="Q1538" s="320" t="str">
        <f>IFERROR(VLOOKUP(ROWS($Q$3:Q1538),$M$3:$N$1699,2,0),"")</f>
        <v/>
      </c>
      <c r="S1538" t="str">
        <f>IF(ISNUMBER(SEARCH(ZAKL_DATA!$B$18,FU!$U1538)),U1538,"")</f>
        <v>Hříšice</v>
      </c>
      <c r="T1538" t="str">
        <f t="array" ref="T1538">IFERROR(INDEX($S$3:$S$6255,SMALL(IF(ISNUMBER(SEARCH("",$S$3:$S$6255)),ROW($S$1:$S$6253),""),ROW(S1536))),"")</f>
        <v>Hříšice</v>
      </c>
      <c r="U1538" t="s">
        <v>5299</v>
      </c>
      <c r="V1538">
        <v>542369.0</v>
      </c>
    </row>
    <row r="1539" spans="13:22" ht="12.75" customHeight="1">
      <c r="M1539" s="336">
        <f>IF(ISNUMBER(SEARCH(ZAKL_DATA!$B$29,N1539)),MAX($M$2:M1538)+1,0)</f>
        <v>0.0</v>
      </c>
      <c r="N1539" s="318"/>
      <c r="O1539" s="316"/>
      <c r="Q1539" s="320" t="str">
        <f>IFERROR(VLOOKUP(ROWS($Q$3:Q1539),$M$3:$N$1699,2,0),"")</f>
        <v/>
      </c>
      <c r="S1539" t="str">
        <f>IF(ISNUMBER(SEARCH(ZAKL_DATA!$B$18,FU!$U1539)),U1539,"")</f>
        <v>Hříškov</v>
      </c>
      <c r="T1539" t="str">
        <f t="array" ref="T1539">IFERROR(INDEX($S$3:$S$6255,SMALL(IF(ISNUMBER(SEARCH("",$S$3:$S$6255)),ROW($S$1:$S$6253),""),ROW(S1537))),"")</f>
        <v>Hříškov</v>
      </c>
      <c r="U1539" t="s">
        <v>6694</v>
      </c>
      <c r="V1539">
        <v>542377.0</v>
      </c>
    </row>
    <row r="1540" spans="13:22" ht="12.75" customHeight="1">
      <c r="M1540" s="336">
        <f>IF(ISNUMBER(SEARCH(ZAKL_DATA!$B$29,N1540)),MAX($M$2:M1539)+1,0)</f>
        <v>0.0</v>
      </c>
      <c r="N1540" s="318"/>
      <c r="O1540" s="316"/>
      <c r="Q1540" s="320" t="str">
        <f>IFERROR(VLOOKUP(ROWS($Q$3:Q1540),$M$3:$N$1699,2,0),"")</f>
        <v/>
      </c>
      <c r="S1540" t="str">
        <f>IF(ISNUMBER(SEARCH(ZAKL_DATA!$B$18,FU!$U1540)),U1540,"")</f>
        <v>Hřivice</v>
      </c>
      <c r="T1540" t="str">
        <f t="array" ref="T1540">IFERROR(INDEX($S$3:$S$6255,SMALL(IF(ISNUMBER(SEARCH("",$S$3:$S$6255)),ROW($S$1:$S$6253),""),ROW(S1538))),"")</f>
        <v>Hřivice</v>
      </c>
      <c r="U1540" t="s">
        <v>6696</v>
      </c>
      <c r="V1540">
        <v>542385.0</v>
      </c>
    </row>
    <row r="1541" spans="13:22" ht="12.75" customHeight="1">
      <c r="M1541" s="336">
        <f>IF(ISNUMBER(SEARCH(ZAKL_DATA!$B$29,N1541)),MAX($M$2:M1540)+1,0)</f>
        <v>0.0</v>
      </c>
      <c r="N1541" s="318"/>
      <c r="O1541" s="316"/>
      <c r="Q1541" s="320" t="str">
        <f>IFERROR(VLOOKUP(ROWS($Q$3:Q1541),$M$3:$N$1699,2,0),"")</f>
        <v/>
      </c>
      <c r="S1541" t="str">
        <f>IF(ISNUMBER(SEARCH(ZAKL_DATA!$B$18,FU!$U1541)),U1541,"")</f>
        <v>Hřivínův Újezd</v>
      </c>
      <c r="T1541" t="str">
        <f t="array" ref="T1541">IFERROR(INDEX($S$3:$S$6255,SMALL(IF(ISNUMBER(SEARCH("",$S$3:$S$6255)),ROW($S$1:$S$6253),""),ROW(S1539))),"")</f>
        <v>Hřivínův Újezd</v>
      </c>
      <c r="U1541" t="s">
        <v>8021</v>
      </c>
      <c r="V1541">
        <v>542393.0</v>
      </c>
    </row>
    <row r="1542" spans="13:22" ht="12.75" customHeight="1">
      <c r="M1542" s="336">
        <f>IF(ISNUMBER(SEARCH(ZAKL_DATA!$B$29,N1542)),MAX($M$2:M1541)+1,0)</f>
        <v>0.0</v>
      </c>
      <c r="N1542" s="318"/>
      <c r="O1542" s="316"/>
      <c r="Q1542" s="320" t="str">
        <f>IFERROR(VLOOKUP(ROWS($Q$3:Q1542),$M$3:$N$1699,2,0),"")</f>
        <v/>
      </c>
      <c r="S1542" t="str">
        <f>IF(ISNUMBER(SEARCH(ZAKL_DATA!$B$18,FU!$U1542)),U1542,"")</f>
        <v>Hubenov</v>
      </c>
      <c r="T1542" t="str">
        <f t="array" ref="T1542">IFERROR(INDEX($S$3:$S$6255,SMALL(IF(ISNUMBER(SEARCH("",$S$3:$S$6255)),ROW($S$1:$S$6253),""),ROW(S1540))),"")</f>
        <v>Hubenov</v>
      </c>
      <c r="U1542" t="s">
        <v>8155</v>
      </c>
      <c r="V1542">
        <v>542407.0</v>
      </c>
    </row>
    <row r="1543" spans="13:22" ht="12.75" customHeight="1">
      <c r="M1543" s="336">
        <f>IF(ISNUMBER(SEARCH(ZAKL_DATA!$B$29,N1543)),MAX($M$2:M1542)+1,0)</f>
        <v>0.0</v>
      </c>
      <c r="N1543" s="318"/>
      <c r="O1543" s="316"/>
      <c r="Q1543" s="320" t="str">
        <f>IFERROR(VLOOKUP(ROWS($Q$3:Q1543),$M$3:$N$1699,2,0),"")</f>
        <v/>
      </c>
      <c r="S1543" t="str">
        <f>IF(ISNUMBER(SEARCH(ZAKL_DATA!$B$18,FU!$U1543)),U1543,"")</f>
        <v>Hudčice</v>
      </c>
      <c r="T1543" t="str">
        <f t="array" ref="T1543">IFERROR(INDEX($S$3:$S$6255,SMALL(IF(ISNUMBER(SEARCH("",$S$3:$S$6255)),ROW($S$1:$S$6253),""),ROW(S1541))),"")</f>
        <v>Hudčice</v>
      </c>
      <c r="U1543" t="s">
        <v>3843</v>
      </c>
      <c r="V1543">
        <v>542415.0</v>
      </c>
    </row>
    <row r="1544" spans="13:22" ht="12.75" customHeight="1">
      <c r="M1544" s="336">
        <f>IF(ISNUMBER(SEARCH(ZAKL_DATA!$B$29,N1544)),MAX($M$2:M1543)+1,0)</f>
        <v>0.0</v>
      </c>
      <c r="N1544" s="318"/>
      <c r="O1544" s="316"/>
      <c r="Q1544" s="320" t="str">
        <f>IFERROR(VLOOKUP(ROWS($Q$3:Q1544),$M$3:$N$1699,2,0),"")</f>
        <v/>
      </c>
      <c r="S1544" t="str">
        <f>IF(ISNUMBER(SEARCH(ZAKL_DATA!$B$18,FU!$U1544)),U1544,"")</f>
        <v>Hudlice</v>
      </c>
      <c r="T1544" t="str">
        <f t="array" ref="T1544">IFERROR(INDEX($S$3:$S$6255,SMALL(IF(ISNUMBER(SEARCH("",$S$3:$S$6255)),ROW($S$1:$S$6253),""),ROW(S1542))),"")</f>
        <v>Hudlice</v>
      </c>
      <c r="U1544" t="s">
        <v>4088</v>
      </c>
      <c r="V1544">
        <v>542423.0</v>
      </c>
    </row>
    <row r="1545" spans="13:22" ht="12.75" customHeight="1">
      <c r="M1545" s="336">
        <f>IF(ISNUMBER(SEARCH(ZAKL_DATA!$B$29,N1545)),MAX($M$2:M1544)+1,0)</f>
        <v>0.0</v>
      </c>
      <c r="N1545" s="318"/>
      <c r="O1545" s="316"/>
      <c r="Q1545" s="320" t="str">
        <f>IFERROR(VLOOKUP(ROWS($Q$3:Q1545),$M$3:$N$1699,2,0),"")</f>
        <v/>
      </c>
      <c r="S1545" t="str">
        <f>IF(ISNUMBER(SEARCH(ZAKL_DATA!$B$18,FU!$U1545)),U1545,"")</f>
        <v>Hukvaldy</v>
      </c>
      <c r="T1545" t="str">
        <f t="array" ref="T1545">IFERROR(INDEX($S$3:$S$6255,SMALL(IF(ISNUMBER(SEARCH("",$S$3:$S$6255)),ROW($S$1:$S$6253),""),ROW(S1543))),"")</f>
        <v>Hukvaldy</v>
      </c>
      <c r="U1545" t="s">
        <v>8894</v>
      </c>
      <c r="V1545">
        <v>542431.0</v>
      </c>
    </row>
    <row r="1546" spans="13:22" ht="12.75" customHeight="1">
      <c r="M1546" s="336">
        <f>IF(ISNUMBER(SEARCH(ZAKL_DATA!$B$29,N1546)),MAX($M$2:M1545)+1,0)</f>
        <v>0.0</v>
      </c>
      <c r="N1546" s="318"/>
      <c r="O1546" s="316"/>
      <c r="Q1546" s="320" t="str">
        <f>IFERROR(VLOOKUP(ROWS($Q$3:Q1546),$M$3:$N$1699,2,0),"")</f>
        <v/>
      </c>
      <c r="S1546" t="str">
        <f>IF(ISNUMBER(SEARCH(ZAKL_DATA!$B$18,FU!$U1546)),U1546,"")</f>
        <v>Hulice</v>
      </c>
      <c r="T1546" t="str">
        <f t="array" ref="T1546">IFERROR(INDEX($S$3:$S$6255,SMALL(IF(ISNUMBER(SEARCH("",$S$3:$S$6255)),ROW($S$1:$S$6253),""),ROW(S1544))),"")</f>
        <v>Hulice</v>
      </c>
      <c r="U1546" t="s">
        <v>3948</v>
      </c>
      <c r="V1546">
        <v>542440.0</v>
      </c>
    </row>
    <row r="1547" spans="13:22" ht="12.75" customHeight="1">
      <c r="M1547" s="336">
        <f>IF(ISNUMBER(SEARCH(ZAKL_DATA!$B$29,N1547)),MAX($M$2:M1546)+1,0)</f>
        <v>0.0</v>
      </c>
      <c r="N1547" s="318"/>
      <c r="O1547" s="316"/>
      <c r="Q1547" s="320" t="str">
        <f>IFERROR(VLOOKUP(ROWS($Q$3:Q1547),$M$3:$N$1699,2,0),"")</f>
        <v/>
      </c>
      <c r="S1547" t="str">
        <f>IF(ISNUMBER(SEARCH(ZAKL_DATA!$B$18,FU!$U1547)),U1547,"")</f>
        <v>Hulín</v>
      </c>
      <c r="T1547" t="str">
        <f t="array" ref="T1547">IFERROR(INDEX($S$3:$S$6255,SMALL(IF(ISNUMBER(SEARCH("",$S$3:$S$6255)),ROW($S$1:$S$6253),""),ROW(S1545))),"")</f>
        <v>Hulín</v>
      </c>
      <c r="U1547" t="s">
        <v>8245</v>
      </c>
      <c r="V1547">
        <v>542458.0</v>
      </c>
    </row>
    <row r="1548" spans="13:22" ht="12.75" customHeight="1">
      <c r="M1548" s="336">
        <f>IF(ISNUMBER(SEARCH(ZAKL_DATA!$B$29,N1548)),MAX($M$2:M1547)+1,0)</f>
        <v>0.0</v>
      </c>
      <c r="N1548" s="318"/>
      <c r="O1548" s="316"/>
      <c r="Q1548" s="320" t="str">
        <f>IFERROR(VLOOKUP(ROWS($Q$3:Q1548),$M$3:$N$1699,2,0),"")</f>
        <v/>
      </c>
      <c r="S1548" t="str">
        <f>IF(ISNUMBER(SEARCH(ZAKL_DATA!$B$18,FU!$U1548)),U1548,"")</f>
        <v>Humburky</v>
      </c>
      <c r="T1548" t="str">
        <f t="array" ref="T1548">IFERROR(INDEX($S$3:$S$6255,SMALL(IF(ISNUMBER(SEARCH("",$S$3:$S$6255)),ROW($S$1:$S$6253),""),ROW(S1546))),"")</f>
        <v>Humburky</v>
      </c>
      <c r="U1548" t="s">
        <v>6978</v>
      </c>
      <c r="V1548">
        <v>542466.0</v>
      </c>
    </row>
    <row r="1549" spans="13:22" ht="12.75" customHeight="1">
      <c r="M1549" s="336">
        <f>IF(ISNUMBER(SEARCH(ZAKL_DATA!$B$29,N1549)),MAX($M$2:M1548)+1,0)</f>
        <v>0.0</v>
      </c>
      <c r="N1549" s="318"/>
      <c r="O1549" s="316"/>
      <c r="Q1549" s="320" t="str">
        <f>IFERROR(VLOOKUP(ROWS($Q$3:Q1549),$M$3:$N$1699,2,0),"")</f>
        <v/>
      </c>
      <c r="S1549" t="str">
        <f>IF(ISNUMBER(SEARCH(ZAKL_DATA!$B$18,FU!$U1549)),U1549,"")</f>
        <v>Humpolec</v>
      </c>
      <c r="T1549" t="str">
        <f t="array" ref="T1549">IFERROR(INDEX($S$3:$S$6255,SMALL(IF(ISNUMBER(SEARCH("",$S$3:$S$6255)),ROW($S$1:$S$6253),""),ROW(S1547))),"")</f>
        <v>Humpolec</v>
      </c>
      <c r="U1549" t="s">
        <v>5405</v>
      </c>
      <c r="V1549">
        <v>542474.0</v>
      </c>
    </row>
    <row r="1550" spans="13:22" ht="12.75" customHeight="1">
      <c r="M1550" s="336">
        <f>IF(ISNUMBER(SEARCH(ZAKL_DATA!$B$29,N1550)),MAX($M$2:M1549)+1,0)</f>
        <v>0.0</v>
      </c>
      <c r="N1550" s="318"/>
      <c r="O1550" s="316"/>
      <c r="Q1550" s="320" t="str">
        <f>IFERROR(VLOOKUP(ROWS($Q$3:Q1550),$M$3:$N$1699,2,0),"")</f>
        <v/>
      </c>
      <c r="S1550" t="str">
        <f>IF(ISNUMBER(SEARCH(ZAKL_DATA!$B$18,FU!$U1550)),U1550,"")</f>
        <v>Huntířov</v>
      </c>
      <c r="T1550" t="str">
        <f t="array" ref="T1550">IFERROR(INDEX($S$3:$S$6255,SMALL(IF(ISNUMBER(SEARCH("",$S$3:$S$6255)),ROW($S$1:$S$6253),""),ROW(S1548))),"")</f>
        <v>Huntířov</v>
      </c>
      <c r="U1550" t="s">
        <v>6381</v>
      </c>
      <c r="V1550">
        <v>542482.0</v>
      </c>
    </row>
    <row r="1551" spans="13:22" ht="12.75" customHeight="1">
      <c r="M1551" s="336">
        <f>IF(ISNUMBER(SEARCH(ZAKL_DATA!$B$29,N1551)),MAX($M$2:M1550)+1,0)</f>
        <v>0.0</v>
      </c>
      <c r="N1551" s="318"/>
      <c r="O1551" s="316"/>
      <c r="Q1551" s="320" t="str">
        <f>IFERROR(VLOOKUP(ROWS($Q$3:Q1551),$M$3:$N$1699,2,0),"")</f>
        <v/>
      </c>
      <c r="S1551" t="str">
        <f>IF(ISNUMBER(SEARCH(ZAKL_DATA!$B$18,FU!$U1551)),U1551,"")</f>
        <v>Hůrky</v>
      </c>
      <c r="T1551" t="str">
        <f t="array" ref="T1551">IFERROR(INDEX($S$3:$S$6255,SMALL(IF(ISNUMBER(SEARCH("",$S$3:$S$6255)),ROW($S$1:$S$6253),""),ROW(S1549))),"")</f>
        <v>Hůrky</v>
      </c>
      <c r="U1551" t="s">
        <v>6180</v>
      </c>
      <c r="V1551">
        <v>542491.0</v>
      </c>
    </row>
    <row r="1552" spans="13:22" ht="12.75" customHeight="1">
      <c r="M1552" s="336">
        <f>IF(ISNUMBER(SEARCH(ZAKL_DATA!$B$29,N1552)),MAX($M$2:M1551)+1,0)</f>
        <v>0.0</v>
      </c>
      <c r="N1552" s="318"/>
      <c r="O1552" s="316"/>
      <c r="Q1552" s="320" t="str">
        <f>IFERROR(VLOOKUP(ROWS($Q$3:Q1552),$M$3:$N$1699,2,0),"")</f>
        <v/>
      </c>
      <c r="S1552" t="str">
        <f>IF(ISNUMBER(SEARCH(ZAKL_DATA!$B$18,FU!$U1552)),U1552,"")</f>
        <v>Hurtova Lhota</v>
      </c>
      <c r="T1552" t="str">
        <f t="array" ref="T1552">IFERROR(INDEX($S$3:$S$6255,SMALL(IF(ISNUMBER(SEARCH("",$S$3:$S$6255)),ROW($S$1:$S$6253),""),ROW(S1550))),"")</f>
        <v>Hurtova Lhota</v>
      </c>
      <c r="U1552" t="s">
        <v>4033</v>
      </c>
      <c r="V1552">
        <v>542504.0</v>
      </c>
    </row>
    <row r="1553" spans="13:22" ht="12.75" customHeight="1">
      <c r="M1553" s="336">
        <f>IF(ISNUMBER(SEARCH(ZAKL_DATA!$B$29,N1553)),MAX($M$2:M1552)+1,0)</f>
        <v>0.0</v>
      </c>
      <c r="N1553" s="318"/>
      <c r="O1553" s="316"/>
      <c r="Q1553" s="320" t="str">
        <f>IFERROR(VLOOKUP(ROWS($Q$3:Q1553),$M$3:$N$1699,2,0),"")</f>
        <v/>
      </c>
      <c r="S1553" t="str">
        <f>IF(ISNUMBER(SEARCH(ZAKL_DATA!$B$18,FU!$U1553)),U1553,"")</f>
        <v>Hůry</v>
      </c>
      <c r="T1553" t="str">
        <f t="array" ref="T1553">IFERROR(INDEX($S$3:$S$6255,SMALL(IF(ISNUMBER(SEARCH("",$S$3:$S$6255)),ROW($S$1:$S$6253),""),ROW(S1551))),"")</f>
        <v>Hůry</v>
      </c>
      <c r="U1553" t="s">
        <v>4515</v>
      </c>
      <c r="V1553">
        <v>542512.0</v>
      </c>
    </row>
    <row r="1554" spans="13:22" ht="12.75" customHeight="1">
      <c r="M1554" s="336">
        <f>IF(ISNUMBER(SEARCH(ZAKL_DATA!$B$29,N1554)),MAX($M$2:M1553)+1,0)</f>
        <v>0.0</v>
      </c>
      <c r="N1554" s="318"/>
      <c r="O1554" s="316"/>
      <c r="Q1554" s="320" t="str">
        <f>IFERROR(VLOOKUP(ROWS($Q$3:Q1554),$M$3:$N$1699,2,0),"")</f>
        <v/>
      </c>
      <c r="S1554" t="str">
        <f>IF(ISNUMBER(SEARCH(ZAKL_DATA!$B$18,FU!$U1554)),U1554,"")</f>
        <v>Husí Lhota</v>
      </c>
      <c r="T1554" t="str">
        <f t="array" ref="T1554">IFERROR(INDEX($S$3:$S$6255,SMALL(IF(ISNUMBER(SEARCH("",$S$3:$S$6255)),ROW($S$1:$S$6253),""),ROW(S1552))),"")</f>
        <v>Husí Lhota</v>
      </c>
      <c r="U1554" t="s">
        <v>8953</v>
      </c>
      <c r="V1554">
        <v>542521.0</v>
      </c>
    </row>
    <row r="1555" spans="13:22" ht="12.75" customHeight="1">
      <c r="M1555" s="336">
        <f>IF(ISNUMBER(SEARCH(ZAKL_DATA!$B$29,N1555)),MAX($M$2:M1554)+1,0)</f>
        <v>0.0</v>
      </c>
      <c r="N1555" s="318"/>
      <c r="O1555" s="316"/>
      <c r="Q1555" s="320" t="str">
        <f>IFERROR(VLOOKUP(ROWS($Q$3:Q1555),$M$3:$N$1699,2,0),"")</f>
        <v/>
      </c>
      <c r="S1555" t="str">
        <f>IF(ISNUMBER(SEARCH(ZAKL_DATA!$B$18,FU!$U1555)),U1555,"")</f>
        <v>Husinec</v>
      </c>
      <c r="T1555" t="str">
        <f t="array" ref="T1555">IFERROR(INDEX($S$3:$S$6255,SMALL(IF(ISNUMBER(SEARCH("",$S$3:$S$6255)),ROW($S$1:$S$6253),""),ROW(S1553))),"")</f>
        <v>Husinec</v>
      </c>
      <c r="U1555" t="s">
        <v>4735</v>
      </c>
      <c r="V1555">
        <v>542539.0</v>
      </c>
    </row>
    <row r="1556" spans="13:22" ht="12.75" customHeight="1">
      <c r="M1556" s="336">
        <f>IF(ISNUMBER(SEARCH(ZAKL_DATA!$B$29,N1556)),MAX($M$2:M1555)+1,0)</f>
        <v>0.0</v>
      </c>
      <c r="N1556" s="318"/>
      <c r="O1556" s="316"/>
      <c r="Q1556" s="320" t="str">
        <f>IFERROR(VLOOKUP(ROWS($Q$3:Q1556),$M$3:$N$1699,2,0),"")</f>
        <v/>
      </c>
      <c r="S1556" t="str">
        <f>IF(ISNUMBER(SEARCH(ZAKL_DATA!$B$18,FU!$U1556)),U1556,"")</f>
        <v>Husinec</v>
      </c>
      <c r="T1556" t="str">
        <f t="array" ref="T1556">IFERROR(INDEX($S$3:$S$6255,SMALL(IF(ISNUMBER(SEARCH("",$S$3:$S$6255)),ROW($S$1:$S$6253),""),ROW(S1554))),"")</f>
        <v>Husinec</v>
      </c>
      <c r="U1556" t="s">
        <v>4735</v>
      </c>
      <c r="V1556">
        <v>542547.0</v>
      </c>
    </row>
    <row r="1557" spans="13:22" ht="12.75" customHeight="1">
      <c r="M1557" s="336">
        <f>IF(ISNUMBER(SEARCH(ZAKL_DATA!$B$29,N1557)),MAX($M$2:M1556)+1,0)</f>
        <v>0.0</v>
      </c>
      <c r="N1557" s="318"/>
      <c r="O1557" s="316"/>
      <c r="Q1557" s="320" t="str">
        <f>IFERROR(VLOOKUP(ROWS($Q$3:Q1557),$M$3:$N$1699,2,0),"")</f>
        <v/>
      </c>
      <c r="S1557" t="str">
        <f>IF(ISNUMBER(SEARCH(ZAKL_DATA!$B$18,FU!$U1557)),U1557,"")</f>
        <v>Huslenky</v>
      </c>
      <c r="T1557" t="str">
        <f t="array" ref="T1557">IFERROR(INDEX($S$3:$S$6255,SMALL(IF(ISNUMBER(SEARCH("",$S$3:$S$6255)),ROW($S$1:$S$6253),""),ROW(S1555))),"")</f>
        <v>Huslenky</v>
      </c>
      <c r="U1557" t="s">
        <v>5109</v>
      </c>
      <c r="V1557">
        <v>542555.0</v>
      </c>
    </row>
    <row r="1558" spans="13:22" ht="12.75" customHeight="1">
      <c r="M1558" s="336">
        <f>IF(ISNUMBER(SEARCH(ZAKL_DATA!$B$29,N1558)),MAX($M$2:M1557)+1,0)</f>
        <v>0.0</v>
      </c>
      <c r="N1558" s="318"/>
      <c r="O1558" s="316"/>
      <c r="Q1558" s="320" t="str">
        <f>IFERROR(VLOOKUP(ROWS($Q$3:Q1558),$M$3:$N$1699,2,0),"")</f>
        <v/>
      </c>
      <c r="S1558" t="str">
        <f>IF(ISNUMBER(SEARCH(ZAKL_DATA!$B$18,FU!$U1558)),U1558,"")</f>
        <v>Hustopeče</v>
      </c>
      <c r="T1558" t="str">
        <f t="array" ref="T1558">IFERROR(INDEX($S$3:$S$6255,SMALL(IF(ISNUMBER(SEARCH("",$S$3:$S$6255)),ROW($S$1:$S$6253),""),ROW(S1556))),"")</f>
        <v>Hustopeče</v>
      </c>
      <c r="U1558" t="s">
        <v>7970</v>
      </c>
      <c r="V1558">
        <v>542563.0</v>
      </c>
    </row>
    <row r="1559" spans="13:22" ht="12.75" customHeight="1">
      <c r="M1559" s="336">
        <f>IF(ISNUMBER(SEARCH(ZAKL_DATA!$B$29,N1559)),MAX($M$2:M1558)+1,0)</f>
        <v>0.0</v>
      </c>
      <c r="N1559" s="318"/>
      <c r="O1559" s="316"/>
      <c r="Q1559" s="320" t="str">
        <f>IFERROR(VLOOKUP(ROWS($Q$3:Q1559),$M$3:$N$1699,2,0),"")</f>
        <v/>
      </c>
      <c r="S1559" t="str">
        <f>IF(ISNUMBER(SEARCH(ZAKL_DATA!$B$18,FU!$U1559)),U1559,"")</f>
        <v>Hustopeče nad Bečvou</v>
      </c>
      <c r="T1559" t="str">
        <f t="array" ref="T1559">IFERROR(INDEX($S$3:$S$6255,SMALL(IF(ISNUMBER(SEARCH("",$S$3:$S$6255)),ROW($S$1:$S$6253),""),ROW(S1557))),"")</f>
        <v>Hustopeče nad Bečvou</v>
      </c>
      <c r="U1559" t="s">
        <v>3853</v>
      </c>
      <c r="V1559">
        <v>542571.0</v>
      </c>
    </row>
    <row r="1560" spans="13:22" ht="12.75" customHeight="1">
      <c r="M1560" s="336">
        <f>IF(ISNUMBER(SEARCH(ZAKL_DATA!$B$29,N1560)),MAX($M$2:M1559)+1,0)</f>
        <v>0.0</v>
      </c>
      <c r="N1560" s="318"/>
      <c r="O1560" s="316"/>
      <c r="Q1560" s="320" t="str">
        <f>IFERROR(VLOOKUP(ROWS($Q$3:Q1560),$M$3:$N$1699,2,0),"")</f>
        <v/>
      </c>
      <c r="S1560" t="str">
        <f>IF(ISNUMBER(SEARCH(ZAKL_DATA!$B$18,FU!$U1560)),U1560,"")</f>
        <v>Huštěnovice</v>
      </c>
      <c r="T1560" t="str">
        <f t="array" ref="T1560">IFERROR(INDEX($S$3:$S$6255,SMALL(IF(ISNUMBER(SEARCH("",$S$3:$S$6255)),ROW($S$1:$S$6253),""),ROW(S1558))),"")</f>
        <v>Huštěnovice</v>
      </c>
      <c r="U1560" t="s">
        <v>8475</v>
      </c>
      <c r="V1560">
        <v>542580.0</v>
      </c>
    </row>
    <row r="1561" spans="13:22" ht="12.75" customHeight="1">
      <c r="M1561" s="336">
        <f>IF(ISNUMBER(SEARCH(ZAKL_DATA!$B$29,N1561)),MAX($M$2:M1560)+1,0)</f>
        <v>0.0</v>
      </c>
      <c r="N1561" s="318"/>
      <c r="O1561" s="316"/>
      <c r="Q1561" s="320" t="str">
        <f>IFERROR(VLOOKUP(ROWS($Q$3:Q1561),$M$3:$N$1699,2,0),"")</f>
        <v/>
      </c>
      <c r="S1561" t="str">
        <f>IF(ISNUMBER(SEARCH(ZAKL_DATA!$B$18,FU!$U1561)),U1561,"")</f>
        <v>Hutisko-Solanec</v>
      </c>
      <c r="T1561" t="str">
        <f t="array" ref="T1561">IFERROR(INDEX($S$3:$S$6255,SMALL(IF(ISNUMBER(SEARCH("",$S$3:$S$6255)),ROW($S$1:$S$6253),""),ROW(S1559))),"")</f>
        <v>Hutisko-Solanec</v>
      </c>
      <c r="U1561" t="s">
        <v>5110</v>
      </c>
      <c r="V1561">
        <v>542598.0</v>
      </c>
    </row>
    <row r="1562" spans="13:22" ht="12.75" customHeight="1">
      <c r="M1562" s="336">
        <f>IF(ISNUMBER(SEARCH(ZAKL_DATA!$B$29,N1562)),MAX($M$2:M1561)+1,0)</f>
        <v>0.0</v>
      </c>
      <c r="N1562" s="318"/>
      <c r="O1562" s="316"/>
      <c r="Q1562" s="320" t="str">
        <f>IFERROR(VLOOKUP(ROWS($Q$3:Q1562),$M$3:$N$1699,2,0),"")</f>
        <v/>
      </c>
      <c r="S1562" t="str">
        <f>IF(ISNUMBER(SEARCH(ZAKL_DATA!$B$18,FU!$U1562)),U1562,"")</f>
        <v>Huzová</v>
      </c>
      <c r="T1562" t="str">
        <f t="array" ref="T1562">IFERROR(INDEX($S$3:$S$6255,SMALL(IF(ISNUMBER(SEARCH("",$S$3:$S$6255)),ROW($S$1:$S$6253),""),ROW(S1560))),"")</f>
        <v>Huzová</v>
      </c>
      <c r="U1562" t="s">
        <v>8822</v>
      </c>
      <c r="V1562">
        <v>542601.0</v>
      </c>
    </row>
    <row r="1563" spans="13:22" ht="12.75" customHeight="1">
      <c r="M1563" s="336">
        <f>IF(ISNUMBER(SEARCH(ZAKL_DATA!$B$29,N1563)),MAX($M$2:M1562)+1,0)</f>
        <v>0.0</v>
      </c>
      <c r="N1563" s="318"/>
      <c r="O1563" s="316"/>
      <c r="Q1563" s="320" t="str">
        <f>IFERROR(VLOOKUP(ROWS($Q$3:Q1563),$M$3:$N$1699,2,0),"")</f>
        <v/>
      </c>
      <c r="S1563" t="str">
        <f>IF(ISNUMBER(SEARCH(ZAKL_DATA!$B$18,FU!$U1563)),U1563,"")</f>
        <v>Hvězdlice</v>
      </c>
      <c r="T1563" t="str">
        <f t="array" ref="T1563">IFERROR(INDEX($S$3:$S$6255,SMALL(IF(ISNUMBER(SEARCH("",$S$3:$S$6255)),ROW($S$1:$S$6253),""),ROW(S1561))),"")</f>
        <v>Hvězdlice</v>
      </c>
      <c r="U1563" t="s">
        <v>8532</v>
      </c>
      <c r="V1563">
        <v>542610.0</v>
      </c>
    </row>
    <row r="1564" spans="13:22" ht="12.75" customHeight="1">
      <c r="M1564" s="336">
        <f>IF(ISNUMBER(SEARCH(ZAKL_DATA!$B$29,N1564)),MAX($M$2:M1563)+1,0)</f>
        <v>0.0</v>
      </c>
      <c r="N1564" s="318"/>
      <c r="O1564" s="316"/>
      <c r="Q1564" s="320" t="str">
        <f>IFERROR(VLOOKUP(ROWS($Q$3:Q1564),$M$3:$N$1699,2,0),"")</f>
        <v/>
      </c>
      <c r="S1564" t="str">
        <f>IF(ISNUMBER(SEARCH(ZAKL_DATA!$B$18,FU!$U1564)),U1564,"")</f>
        <v>Hvězdonice</v>
      </c>
      <c r="T1564" t="str">
        <f t="array" ref="T1564">IFERROR(INDEX($S$3:$S$6255,SMALL(IF(ISNUMBER(SEARCH("",$S$3:$S$6255)),ROW($S$1:$S$6253),""),ROW(S1562))),"")</f>
        <v>Hvězdonice</v>
      </c>
      <c r="U1564" t="s">
        <v>3949</v>
      </c>
      <c r="V1564">
        <v>542628.0</v>
      </c>
    </row>
    <row r="1565" spans="13:22" ht="12.75" customHeight="1">
      <c r="M1565" s="336">
        <f>IF(ISNUMBER(SEARCH(ZAKL_DATA!$B$29,N1565)),MAX($M$2:M1564)+1,0)</f>
        <v>0.0</v>
      </c>
      <c r="N1565" s="318"/>
      <c r="O1565" s="316"/>
      <c r="Q1565" s="320" t="str">
        <f>IFERROR(VLOOKUP(ROWS($Q$3:Q1565),$M$3:$N$1699,2,0),"")</f>
        <v/>
      </c>
      <c r="S1565" t="str">
        <f>IF(ISNUMBER(SEARCH(ZAKL_DATA!$B$18,FU!$U1565)),U1565,"")</f>
        <v>Hvězdoňovice</v>
      </c>
      <c r="T1565" t="str">
        <f t="array" ref="T1565">IFERROR(INDEX($S$3:$S$6255,SMALL(IF(ISNUMBER(SEARCH("",$S$3:$S$6255)),ROW($S$1:$S$6253),""),ROW(S1563))),"")</f>
        <v>Hvězdoňovice</v>
      </c>
      <c r="U1565" t="s">
        <v>8396</v>
      </c>
      <c r="V1565">
        <v>542636.0</v>
      </c>
    </row>
    <row r="1566" spans="13:22" ht="12.75" customHeight="1">
      <c r="M1566" s="336">
        <f>IF(ISNUMBER(SEARCH(ZAKL_DATA!$B$29,N1566)),MAX($M$2:M1565)+1,0)</f>
        <v>0.0</v>
      </c>
      <c r="N1566" s="318"/>
      <c r="O1566" s="316"/>
      <c r="Q1566" s="320" t="str">
        <f>IFERROR(VLOOKUP(ROWS($Q$3:Q1566),$M$3:$N$1699,2,0),"")</f>
        <v/>
      </c>
      <c r="S1566" t="str">
        <f>IF(ISNUMBER(SEARCH(ZAKL_DATA!$B$18,FU!$U1566)),U1566,"")</f>
        <v>Hvozd</v>
      </c>
      <c r="T1566" t="str">
        <f t="array" ref="T1566">IFERROR(INDEX($S$3:$S$6255,SMALL(IF(ISNUMBER(SEARCH("",$S$3:$S$6255)),ROW($S$1:$S$6253),""),ROW(S1564))),"")</f>
        <v>Hvozd</v>
      </c>
      <c r="U1566" t="s">
        <v>6125</v>
      </c>
      <c r="V1566">
        <v>542644.0</v>
      </c>
    </row>
    <row r="1567" spans="13:22" ht="12.75" customHeight="1">
      <c r="M1567" s="336">
        <f>IF(ISNUMBER(SEARCH(ZAKL_DATA!$B$29,N1567)),MAX($M$2:M1566)+1,0)</f>
        <v>0.0</v>
      </c>
      <c r="N1567" s="318"/>
      <c r="O1567" s="316"/>
      <c r="Q1567" s="320" t="str">
        <f>IFERROR(VLOOKUP(ROWS($Q$3:Q1567),$M$3:$N$1699,2,0),"")</f>
        <v/>
      </c>
      <c r="S1567" t="str">
        <f>IF(ISNUMBER(SEARCH(ZAKL_DATA!$B$18,FU!$U1567)),U1567,"")</f>
        <v>Hvozd</v>
      </c>
      <c r="T1567" t="str">
        <f t="array" ref="T1567">IFERROR(INDEX($S$3:$S$6255,SMALL(IF(ISNUMBER(SEARCH("",$S$3:$S$6255)),ROW($S$1:$S$6253),""),ROW(S1565))),"")</f>
        <v>Hvozd</v>
      </c>
      <c r="U1567" t="s">
        <v>6125</v>
      </c>
      <c r="V1567">
        <v>542679.0</v>
      </c>
    </row>
    <row r="1568" spans="13:22" ht="12.75" customHeight="1">
      <c r="M1568" s="336">
        <f>IF(ISNUMBER(SEARCH(ZAKL_DATA!$B$29,N1568)),MAX($M$2:M1567)+1,0)</f>
        <v>0.0</v>
      </c>
      <c r="N1568" s="318"/>
      <c r="O1568" s="316"/>
      <c r="Q1568" s="320" t="str">
        <f>IFERROR(VLOOKUP(ROWS($Q$3:Q1568),$M$3:$N$1699,2,0),"")</f>
        <v/>
      </c>
      <c r="S1568" t="str">
        <f>IF(ISNUMBER(SEARCH(ZAKL_DATA!$B$18,FU!$U1568)),U1568,"")</f>
        <v>Hvozd</v>
      </c>
      <c r="T1568" t="str">
        <f t="array" ref="T1568">IFERROR(INDEX($S$3:$S$6255,SMALL(IF(ISNUMBER(SEARCH("",$S$3:$S$6255)),ROW($S$1:$S$6253),""),ROW(S1566))),"")</f>
        <v>Hvozd</v>
      </c>
      <c r="U1568" t="s">
        <v>6125</v>
      </c>
      <c r="V1568">
        <v>542687.0</v>
      </c>
    </row>
    <row r="1569" spans="13:22" ht="12.75" customHeight="1">
      <c r="M1569" s="336">
        <f>IF(ISNUMBER(SEARCH(ZAKL_DATA!$B$29,N1569)),MAX($M$2:M1568)+1,0)</f>
        <v>0.0</v>
      </c>
      <c r="N1569" s="318"/>
      <c r="O1569" s="316"/>
      <c r="Q1569" s="320" t="str">
        <f>IFERROR(VLOOKUP(ROWS($Q$3:Q1569),$M$3:$N$1699,2,0),"")</f>
        <v/>
      </c>
      <c r="S1569" t="str">
        <f>IF(ISNUMBER(SEARCH(ZAKL_DATA!$B$18,FU!$U1569)),U1569,"")</f>
        <v>Hvozdec</v>
      </c>
      <c r="T1569" t="str">
        <f t="array" ref="T1569">IFERROR(INDEX($S$3:$S$6255,SMALL(IF(ISNUMBER(SEARCH("",$S$3:$S$6255)),ROW($S$1:$S$6253),""),ROW(S1567))),"")</f>
        <v>Hvozdec</v>
      </c>
      <c r="U1569" t="s">
        <v>4089</v>
      </c>
      <c r="V1569">
        <v>542725.0</v>
      </c>
    </row>
    <row r="1570" spans="13:22" ht="12.75" customHeight="1">
      <c r="M1570" s="336">
        <f>IF(ISNUMBER(SEARCH(ZAKL_DATA!$B$29,N1570)),MAX($M$2:M1569)+1,0)</f>
        <v>0.0</v>
      </c>
      <c r="N1570" s="318"/>
      <c r="O1570" s="316"/>
      <c r="Q1570" s="320" t="str">
        <f>IFERROR(VLOOKUP(ROWS($Q$3:Q1570),$M$3:$N$1699,2,0),"")</f>
        <v/>
      </c>
      <c r="S1570" t="str">
        <f>IF(ISNUMBER(SEARCH(ZAKL_DATA!$B$18,FU!$U1570)),U1570,"")</f>
        <v>Hvozdec</v>
      </c>
      <c r="T1570" t="str">
        <f t="array" ref="T1570">IFERROR(INDEX($S$3:$S$6255,SMALL(IF(ISNUMBER(SEARCH("",$S$3:$S$6255)),ROW($S$1:$S$6253),""),ROW(S1568))),"")</f>
        <v>Hvozdec</v>
      </c>
      <c r="U1570" t="s">
        <v>4089</v>
      </c>
      <c r="V1570">
        <v>542750.0</v>
      </c>
    </row>
    <row r="1571" spans="13:22" ht="12.75" customHeight="1">
      <c r="M1571" s="336">
        <f>IF(ISNUMBER(SEARCH(ZAKL_DATA!$B$29,N1571)),MAX($M$2:M1570)+1,0)</f>
        <v>0.0</v>
      </c>
      <c r="N1571" s="318"/>
      <c r="O1571" s="316"/>
      <c r="Q1571" s="320" t="str">
        <f>IFERROR(VLOOKUP(ROWS($Q$3:Q1571),$M$3:$N$1699,2,0),"")</f>
        <v/>
      </c>
      <c r="S1571" t="str">
        <f>IF(ISNUMBER(SEARCH(ZAKL_DATA!$B$18,FU!$U1571)),U1571,"")</f>
        <v>Hvozdec</v>
      </c>
      <c r="T1571" t="str">
        <f t="array" ref="T1571">IFERROR(INDEX($S$3:$S$6255,SMALL(IF(ISNUMBER(SEARCH("",$S$3:$S$6255)),ROW($S$1:$S$6253),""),ROW(S1569))),"")</f>
        <v>Hvozdec</v>
      </c>
      <c r="U1571" t="s">
        <v>4089</v>
      </c>
      <c r="V1571">
        <v>542768.0</v>
      </c>
    </row>
    <row r="1572" spans="13:22" ht="12.75" customHeight="1">
      <c r="M1572" s="336">
        <f>IF(ISNUMBER(SEARCH(ZAKL_DATA!$B$29,N1572)),MAX($M$2:M1571)+1,0)</f>
        <v>0.0</v>
      </c>
      <c r="N1572" s="318"/>
      <c r="O1572" s="316"/>
      <c r="Q1572" s="320" t="str">
        <f>IFERROR(VLOOKUP(ROWS($Q$3:Q1572),$M$3:$N$1699,2,0),"")</f>
        <v/>
      </c>
      <c r="S1572" t="str">
        <f>IF(ISNUMBER(SEARCH(ZAKL_DATA!$B$18,FU!$U1572)),U1572,"")</f>
        <v>Hvozdná</v>
      </c>
      <c r="T1572" t="str">
        <f t="array" ref="T1572">IFERROR(INDEX($S$3:$S$6255,SMALL(IF(ISNUMBER(SEARCH("",$S$3:$S$6255)),ROW($S$1:$S$6253),""),ROW(S1570))),"")</f>
        <v>Hvozdná</v>
      </c>
      <c r="U1572" t="s">
        <v>8022</v>
      </c>
      <c r="V1572">
        <v>542784.0</v>
      </c>
    </row>
    <row r="1573" spans="13:22" ht="12.75" customHeight="1">
      <c r="M1573" s="336">
        <f>IF(ISNUMBER(SEARCH(ZAKL_DATA!$B$29,N1573)),MAX($M$2:M1572)+1,0)</f>
        <v>0.0</v>
      </c>
      <c r="N1573" s="318"/>
      <c r="O1573" s="316"/>
      <c r="Q1573" s="320" t="str">
        <f>IFERROR(VLOOKUP(ROWS($Q$3:Q1573),$M$3:$N$1699,2,0),"")</f>
        <v/>
      </c>
      <c r="S1573" t="str">
        <f>IF(ISNUMBER(SEARCH(ZAKL_DATA!$B$18,FU!$U1573)),U1573,"")</f>
        <v>Hvozdnice</v>
      </c>
      <c r="T1573" t="str">
        <f t="array" ref="T1573">IFERROR(INDEX($S$3:$S$6255,SMALL(IF(ISNUMBER(SEARCH("",$S$3:$S$6255)),ROW($S$1:$S$6253),""),ROW(S1571))),"")</f>
        <v>Hvozdnice</v>
      </c>
      <c r="U1573" t="s">
        <v>4814</v>
      </c>
      <c r="V1573">
        <v>542814.0</v>
      </c>
    </row>
    <row r="1574" spans="13:22" ht="12.75" customHeight="1">
      <c r="M1574" s="336">
        <f>IF(ISNUMBER(SEARCH(ZAKL_DATA!$B$29,N1574)),MAX($M$2:M1573)+1,0)</f>
        <v>0.0</v>
      </c>
      <c r="N1574" s="318"/>
      <c r="O1574" s="316"/>
      <c r="Q1574" s="320" t="str">
        <f>IFERROR(VLOOKUP(ROWS($Q$3:Q1574),$M$3:$N$1699,2,0),"")</f>
        <v/>
      </c>
      <c r="S1574" t="str">
        <f>IF(ISNUMBER(SEARCH(ZAKL_DATA!$B$18,FU!$U1574)),U1574,"")</f>
        <v>Hvozdnice</v>
      </c>
      <c r="T1574" t="str">
        <f t="array" ref="T1574">IFERROR(INDEX($S$3:$S$6255,SMALL(IF(ISNUMBER(SEARCH("",$S$3:$S$6255)),ROW($S$1:$S$6253),""),ROW(S1572))),"")</f>
        <v>Hvozdnice</v>
      </c>
      <c r="U1574" t="s">
        <v>4814</v>
      </c>
      <c r="V1574">
        <v>542831.0</v>
      </c>
    </row>
    <row r="1575" spans="13:22" ht="12.75" customHeight="1">
      <c r="M1575" s="336">
        <f>IF(ISNUMBER(SEARCH(ZAKL_DATA!$B$29,N1575)),MAX($M$2:M1574)+1,0)</f>
        <v>0.0</v>
      </c>
      <c r="N1575" s="318"/>
      <c r="O1575" s="316"/>
      <c r="Q1575" s="320" t="str">
        <f>IFERROR(VLOOKUP(ROWS($Q$3:Q1575),$M$3:$N$1699,2,0),"")</f>
        <v/>
      </c>
      <c r="S1575" t="str">
        <f>IF(ISNUMBER(SEARCH(ZAKL_DATA!$B$18,FU!$U1575)),U1575,"")</f>
        <v>Hvožďany</v>
      </c>
      <c r="T1575" t="str">
        <f t="array" ref="T1575">IFERROR(INDEX($S$3:$S$6255,SMALL(IF(ISNUMBER(SEARCH("",$S$3:$S$6255)),ROW($S$1:$S$6253),""),ROW(S1573))),"")</f>
        <v>Hvožďany</v>
      </c>
      <c r="U1575" t="s">
        <v>4900</v>
      </c>
      <c r="V1575">
        <v>542865.0</v>
      </c>
    </row>
    <row r="1576" spans="13:22" ht="12.75" customHeight="1">
      <c r="M1576" s="336">
        <f>IF(ISNUMBER(SEARCH(ZAKL_DATA!$B$29,N1576)),MAX($M$2:M1575)+1,0)</f>
        <v>0.0</v>
      </c>
      <c r="N1576" s="318"/>
      <c r="O1576" s="316"/>
      <c r="Q1576" s="320" t="str">
        <f>IFERROR(VLOOKUP(ROWS($Q$3:Q1576),$M$3:$N$1699,2,0),"")</f>
        <v/>
      </c>
      <c r="S1576" t="str">
        <f>IF(ISNUMBER(SEARCH(ZAKL_DATA!$B$18,FU!$U1576)),U1576,"")</f>
        <v>Hvožďany</v>
      </c>
      <c r="T1576" t="str">
        <f t="array" ref="T1576">IFERROR(INDEX($S$3:$S$6255,SMALL(IF(ISNUMBER(SEARCH("",$S$3:$S$6255)),ROW($S$1:$S$6253),""),ROW(S1574))),"")</f>
        <v>Hvožďany</v>
      </c>
      <c r="U1576" t="s">
        <v>4900</v>
      </c>
      <c r="V1576">
        <v>542903.0</v>
      </c>
    </row>
    <row r="1577" spans="13:22" ht="12.75" customHeight="1">
      <c r="M1577" s="336">
        <f>IF(ISNUMBER(SEARCH(ZAKL_DATA!$B$29,N1577)),MAX($M$2:M1576)+1,0)</f>
        <v>0.0</v>
      </c>
      <c r="N1577" s="318"/>
      <c r="O1577" s="316"/>
      <c r="Q1577" s="320" t="str">
        <f>IFERROR(VLOOKUP(ROWS($Q$3:Q1577),$M$3:$N$1699,2,0),"")</f>
        <v/>
      </c>
      <c r="S1577" t="str">
        <f>IF(ISNUMBER(SEARCH(ZAKL_DATA!$B$18,FU!$U1577)),U1577,"")</f>
        <v>Hybrálec</v>
      </c>
      <c r="T1577" t="str">
        <f t="array" ref="T1577">IFERROR(INDEX($S$3:$S$6255,SMALL(IF(ISNUMBER(SEARCH("",$S$3:$S$6255)),ROW($S$1:$S$6253),""),ROW(S1575))),"")</f>
        <v>Hybrálec</v>
      </c>
      <c r="U1577" t="s">
        <v>5594</v>
      </c>
      <c r="V1577">
        <v>542911.0</v>
      </c>
    </row>
    <row r="1578" spans="13:22" ht="12.75" customHeight="1">
      <c r="M1578" s="336">
        <f>IF(ISNUMBER(SEARCH(ZAKL_DATA!$B$29,N1578)),MAX($M$2:M1577)+1,0)</f>
        <v>0.0</v>
      </c>
      <c r="N1578" s="318"/>
      <c r="O1578" s="316"/>
      <c r="Q1578" s="320" t="str">
        <f>IFERROR(VLOOKUP(ROWS($Q$3:Q1578),$M$3:$N$1699,2,0),"")</f>
        <v/>
      </c>
      <c r="S1578" t="str">
        <f>IF(ISNUMBER(SEARCH(ZAKL_DATA!$B$18,FU!$U1578)),U1578,"")</f>
        <v>Hynčice</v>
      </c>
      <c r="T1578" t="str">
        <f t="array" ref="T1578">IFERROR(INDEX($S$3:$S$6255,SMALL(IF(ISNUMBER(SEARCH("",$S$3:$S$6255)),ROW($S$1:$S$6253),""),ROW(S1576))),"")</f>
        <v>Hynčice</v>
      </c>
      <c r="U1578" t="s">
        <v>7306</v>
      </c>
      <c r="V1578">
        <v>542946.0</v>
      </c>
    </row>
    <row r="1579" spans="13:22" ht="12.75" customHeight="1">
      <c r="M1579" s="336">
        <f>IF(ISNUMBER(SEARCH(ZAKL_DATA!$B$29,N1579)),MAX($M$2:M1578)+1,0)</f>
        <v>0.0</v>
      </c>
      <c r="N1579" s="318"/>
      <c r="O1579" s="316"/>
      <c r="Q1579" s="320" t="str">
        <f>IFERROR(VLOOKUP(ROWS($Q$3:Q1579),$M$3:$N$1699,2,0),"")</f>
        <v/>
      </c>
      <c r="S1579" t="str">
        <f>IF(ISNUMBER(SEARCH(ZAKL_DATA!$B$18,FU!$U1579)),U1579,"")</f>
        <v>Hynčina</v>
      </c>
      <c r="T1579" t="str">
        <f t="array" ref="T1579">IFERROR(INDEX($S$3:$S$6255,SMALL(IF(ISNUMBER(SEARCH("",$S$3:$S$6255)),ROW($S$1:$S$6253),""),ROW(S1577))),"")</f>
        <v>Hynčina</v>
      </c>
      <c r="U1579" t="s">
        <v>4549</v>
      </c>
      <c r="V1579">
        <v>542989.0</v>
      </c>
    </row>
    <row r="1580" spans="13:22" ht="12.75" customHeight="1">
      <c r="M1580" s="336">
        <f>IF(ISNUMBER(SEARCH(ZAKL_DATA!$B$29,N1580)),MAX($M$2:M1579)+1,0)</f>
        <v>0.0</v>
      </c>
      <c r="N1580" s="318"/>
      <c r="O1580" s="316"/>
      <c r="Q1580" s="320" t="str">
        <f>IFERROR(VLOOKUP(ROWS($Q$3:Q1580),$M$3:$N$1699,2,0),"")</f>
        <v/>
      </c>
      <c r="S1580" t="str">
        <f>IF(ISNUMBER(SEARCH(ZAKL_DATA!$B$18,FU!$U1580)),U1580,"")</f>
        <v>Hýskov</v>
      </c>
      <c r="T1580" t="str">
        <f t="array" ref="T1580">IFERROR(INDEX($S$3:$S$6255,SMALL(IF(ISNUMBER(SEARCH("",$S$3:$S$6255)),ROW($S$1:$S$6253),""),ROW(S1578))),"")</f>
        <v>Hýskov</v>
      </c>
      <c r="U1580" t="s">
        <v>4090</v>
      </c>
      <c r="V1580">
        <v>542997.0</v>
      </c>
    </row>
    <row r="1581" spans="13:22" ht="12.75" customHeight="1">
      <c r="M1581" s="336">
        <f>IF(ISNUMBER(SEARCH(ZAKL_DATA!$B$29,N1581)),MAX($M$2:M1580)+1,0)</f>
        <v>0.0</v>
      </c>
      <c r="N1581" s="318"/>
      <c r="O1581" s="316"/>
      <c r="Q1581" s="320" t="str">
        <f>IFERROR(VLOOKUP(ROWS($Q$3:Q1581),$M$3:$N$1699,2,0),"")</f>
        <v/>
      </c>
      <c r="S1581" t="str">
        <f>IF(ISNUMBER(SEARCH(ZAKL_DATA!$B$18,FU!$U1581)),U1581,"")</f>
        <v>Hýsly</v>
      </c>
      <c r="T1581" t="str">
        <f t="array" ref="T1581">IFERROR(INDEX($S$3:$S$6255,SMALL(IF(ISNUMBER(SEARCH("",$S$3:$S$6255)),ROW($S$1:$S$6253),""),ROW(S1579))),"")</f>
        <v>Hýsly</v>
      </c>
      <c r="U1581" t="s">
        <v>8074</v>
      </c>
      <c r="V1581">
        <v>543012.0</v>
      </c>
    </row>
    <row r="1582" spans="13:22" ht="12.75" customHeight="1">
      <c r="M1582" s="336">
        <f>IF(ISNUMBER(SEARCH(ZAKL_DATA!$B$29,N1582)),MAX($M$2:M1581)+1,0)</f>
        <v>0.0</v>
      </c>
      <c r="N1582" s="318"/>
      <c r="O1582" s="316"/>
      <c r="Q1582" s="320" t="str">
        <f>IFERROR(VLOOKUP(ROWS($Q$3:Q1582),$M$3:$N$1699,2,0),"")</f>
        <v/>
      </c>
      <c r="S1582" t="str">
        <f>IF(ISNUMBER(SEARCH(ZAKL_DATA!$B$18,FU!$U1582)),U1582,"")</f>
        <v>Chabařovice</v>
      </c>
      <c r="T1582" t="str">
        <f t="array" ref="T1582">IFERROR(INDEX($S$3:$S$6255,SMALL(IF(ISNUMBER(SEARCH("",$S$3:$S$6255)),ROW($S$1:$S$6253),""),ROW(S1580))),"")</f>
        <v>Chabařovice</v>
      </c>
      <c r="U1582" t="s">
        <v>6813</v>
      </c>
      <c r="V1582">
        <v>543021.0</v>
      </c>
    </row>
    <row r="1583" spans="13:22" ht="12.75" customHeight="1">
      <c r="M1583" s="336">
        <f>IF(ISNUMBER(SEARCH(ZAKL_DATA!$B$29,N1583)),MAX($M$2:M1582)+1,0)</f>
        <v>0.0</v>
      </c>
      <c r="N1583" s="318"/>
      <c r="O1583" s="316"/>
      <c r="Q1583" s="320" t="str">
        <f>IFERROR(VLOOKUP(ROWS($Q$3:Q1583),$M$3:$N$1699,2,0),"")</f>
        <v/>
      </c>
      <c r="S1583" t="str">
        <f>IF(ISNUMBER(SEARCH(ZAKL_DATA!$B$18,FU!$U1583)),U1583,"")</f>
        <v>Chabeřice</v>
      </c>
      <c r="T1583" t="str">
        <f t="array" ref="T1583">IFERROR(INDEX($S$3:$S$6255,SMALL(IF(ISNUMBER(SEARCH("",$S$3:$S$6255)),ROW($S$1:$S$6253),""),ROW(S1581))),"")</f>
        <v>Chabeřice</v>
      </c>
      <c r="U1583" t="s">
        <v>4362</v>
      </c>
      <c r="V1583">
        <v>543098.0</v>
      </c>
    </row>
    <row r="1584" spans="13:22" ht="12.75" customHeight="1">
      <c r="M1584" s="336">
        <f>IF(ISNUMBER(SEARCH(ZAKL_DATA!$B$29,N1584)),MAX($M$2:M1583)+1,0)</f>
        <v>0.0</v>
      </c>
      <c r="N1584" s="318"/>
      <c r="O1584" s="316"/>
      <c r="Q1584" s="320" t="str">
        <f>IFERROR(VLOOKUP(ROWS($Q$3:Q1584),$M$3:$N$1699,2,0),"")</f>
        <v/>
      </c>
      <c r="S1584" t="str">
        <f>IF(ISNUMBER(SEARCH(ZAKL_DATA!$B$18,FU!$U1584)),U1584,"")</f>
        <v>Chaloupky</v>
      </c>
      <c r="T1584" t="str">
        <f t="array" ref="T1584">IFERROR(INDEX($S$3:$S$6255,SMALL(IF(ISNUMBER(SEARCH("",$S$3:$S$6255)),ROW($S$1:$S$6253),""),ROW(S1582))),"")</f>
        <v>Chaloupky</v>
      </c>
      <c r="U1584" t="s">
        <v>4091</v>
      </c>
      <c r="V1584">
        <v>543128.0</v>
      </c>
    </row>
    <row r="1585" spans="13:22" ht="12.75" customHeight="1">
      <c r="M1585" s="336">
        <f>IF(ISNUMBER(SEARCH(ZAKL_DATA!$B$29,N1585)),MAX($M$2:M1584)+1,0)</f>
        <v>0.0</v>
      </c>
      <c r="N1585" s="318"/>
      <c r="O1585" s="316"/>
      <c r="Q1585" s="320" t="str">
        <f>IFERROR(VLOOKUP(ROWS($Q$3:Q1585),$M$3:$N$1699,2,0),"")</f>
        <v/>
      </c>
      <c r="S1585" t="str">
        <f>IF(ISNUMBER(SEARCH(ZAKL_DATA!$B$18,FU!$U1585)),U1585,"")</f>
        <v>Chanovice</v>
      </c>
      <c r="T1585" t="str">
        <f t="array" ref="T1585">IFERROR(INDEX($S$3:$S$6255,SMALL(IF(ISNUMBER(SEARCH("",$S$3:$S$6255)),ROW($S$1:$S$6253),""),ROW(S1583))),"")</f>
        <v>Chanovice</v>
      </c>
      <c r="U1585" t="s">
        <v>6009</v>
      </c>
      <c r="V1585">
        <v>543543.0</v>
      </c>
    </row>
    <row r="1586" spans="13:22" ht="12.75" customHeight="1">
      <c r="M1586" s="336">
        <f>IF(ISNUMBER(SEARCH(ZAKL_DATA!$B$29,N1586)),MAX($M$2:M1585)+1,0)</f>
        <v>0.0</v>
      </c>
      <c r="N1586" s="318"/>
      <c r="O1586" s="316"/>
      <c r="Q1586" s="320" t="str">
        <f>IFERROR(VLOOKUP(ROWS($Q$3:Q1586),$M$3:$N$1699,2,0),"")</f>
        <v/>
      </c>
      <c r="S1586" t="str">
        <f>IF(ISNUMBER(SEARCH(ZAKL_DATA!$B$18,FU!$U1586)),U1586,"")</f>
        <v>Charvatce</v>
      </c>
      <c r="T1586" t="str">
        <f t="array" ref="T1586">IFERROR(INDEX($S$3:$S$6255,SMALL(IF(ISNUMBER(SEARCH("",$S$3:$S$6255)),ROW($S$1:$S$6253),""),ROW(S1584))),"")</f>
        <v>Charvatce</v>
      </c>
      <c r="U1586" t="s">
        <v>6658</v>
      </c>
      <c r="V1586">
        <v>544248.0</v>
      </c>
    </row>
    <row r="1587" spans="13:22" ht="12.75" customHeight="1">
      <c r="M1587" s="336">
        <f>IF(ISNUMBER(SEARCH(ZAKL_DATA!$B$29,N1587)),MAX($M$2:M1586)+1,0)</f>
        <v>0.0</v>
      </c>
      <c r="N1587" s="318"/>
      <c r="O1587" s="316"/>
      <c r="Q1587" s="320" t="str">
        <f>IFERROR(VLOOKUP(ROWS($Q$3:Q1587),$M$3:$N$1699,2,0),"")</f>
        <v/>
      </c>
      <c r="S1587" t="str">
        <f>IF(ISNUMBER(SEARCH(ZAKL_DATA!$B$18,FU!$U1587)),U1587,"")</f>
        <v>Charváty</v>
      </c>
      <c r="T1587" t="str">
        <f t="array" ref="T1587">IFERROR(INDEX($S$3:$S$6255,SMALL(IF(ISNUMBER(SEARCH("",$S$3:$S$6255)),ROW($S$1:$S$6253),""),ROW(S1585))),"")</f>
        <v>Charváty</v>
      </c>
      <c r="U1587" t="s">
        <v>6876</v>
      </c>
      <c r="V1587">
        <v>544256.0</v>
      </c>
    </row>
    <row r="1588" spans="13:22" ht="12.75" customHeight="1">
      <c r="M1588" s="336">
        <f>IF(ISNUMBER(SEARCH(ZAKL_DATA!$B$29,N1588)),MAX($M$2:M1587)+1,0)</f>
        <v>0.0</v>
      </c>
      <c r="N1588" s="318"/>
      <c r="O1588" s="316"/>
      <c r="Q1588" s="320" t="str">
        <f>IFERROR(VLOOKUP(ROWS($Q$3:Q1588),$M$3:$N$1699,2,0),"")</f>
        <v/>
      </c>
      <c r="S1588" t="str">
        <f>IF(ISNUMBER(SEARCH(ZAKL_DATA!$B$18,FU!$U1588)),U1588,"")</f>
        <v>Chářovice</v>
      </c>
      <c r="T1588" t="str">
        <f t="array" ref="T1588">IFERROR(INDEX($S$3:$S$6255,SMALL(IF(ISNUMBER(SEARCH("",$S$3:$S$6255)),ROW($S$1:$S$6253),""),ROW(S1586))),"")</f>
        <v>Chářovice</v>
      </c>
      <c r="U1588" t="s">
        <v>4246</v>
      </c>
      <c r="V1588">
        <v>544264.0</v>
      </c>
    </row>
    <row r="1589" spans="13:22" ht="12.75" customHeight="1">
      <c r="M1589" s="336">
        <f>IF(ISNUMBER(SEARCH(ZAKL_DATA!$B$29,N1589)),MAX($M$2:M1588)+1,0)</f>
        <v>0.0</v>
      </c>
      <c r="N1589" s="318"/>
      <c r="O1589" s="316"/>
      <c r="Q1589" s="320" t="str">
        <f>IFERROR(VLOOKUP(ROWS($Q$3:Q1589),$M$3:$N$1699,2,0),"")</f>
        <v/>
      </c>
      <c r="S1589" t="str">
        <f>IF(ISNUMBER(SEARCH(ZAKL_DATA!$B$18,FU!$U1589)),U1589,"")</f>
        <v>Chbany</v>
      </c>
      <c r="T1589" t="str">
        <f t="array" ref="T1589">IFERROR(INDEX($S$3:$S$6255,SMALL(IF(ISNUMBER(SEARCH("",$S$3:$S$6255)),ROW($S$1:$S$6253),""),ROW(S1587))),"")</f>
        <v>Chbany</v>
      </c>
      <c r="U1589" t="s">
        <v>6432</v>
      </c>
      <c r="V1589">
        <v>544272.0</v>
      </c>
    </row>
    <row r="1590" spans="13:22" ht="12.75" customHeight="1">
      <c r="M1590" s="336">
        <f>IF(ISNUMBER(SEARCH(ZAKL_DATA!$B$29,N1590)),MAX($M$2:M1589)+1,0)</f>
        <v>0.0</v>
      </c>
      <c r="N1590" s="318"/>
      <c r="O1590" s="316"/>
      <c r="Q1590" s="320" t="str">
        <f>IFERROR(VLOOKUP(ROWS($Q$3:Q1590),$M$3:$N$1699,2,0),"")</f>
        <v/>
      </c>
      <c r="S1590" t="str">
        <f>IF(ISNUMBER(SEARCH(ZAKL_DATA!$B$18,FU!$U1590)),U1590,"")</f>
        <v>Cheb</v>
      </c>
      <c r="T1590" t="str">
        <f t="array" ref="T1590">IFERROR(INDEX($S$3:$S$6255,SMALL(IF(ISNUMBER(SEARCH("",$S$3:$S$6255)),ROW($S$1:$S$6253),""),ROW(S1588))),"")</f>
        <v>Cheb</v>
      </c>
      <c r="U1590" t="s">
        <v>5924</v>
      </c>
      <c r="V1590">
        <v>544281.0</v>
      </c>
    </row>
    <row r="1591" spans="13:22" ht="12.75" customHeight="1">
      <c r="M1591" s="336">
        <f>IF(ISNUMBER(SEARCH(ZAKL_DATA!$B$29,N1591)),MAX($M$2:M1590)+1,0)</f>
        <v>0.0</v>
      </c>
      <c r="N1591" s="318"/>
      <c r="O1591" s="316"/>
      <c r="Q1591" s="320" t="str">
        <f>IFERROR(VLOOKUP(ROWS($Q$3:Q1591),$M$3:$N$1699,2,0),"")</f>
        <v/>
      </c>
      <c r="S1591" t="str">
        <f>IF(ISNUMBER(SEARCH(ZAKL_DATA!$B$18,FU!$U1591)),U1591,"")</f>
        <v>Chelčice</v>
      </c>
      <c r="T1591" t="str">
        <f t="array" ref="T1591">IFERROR(INDEX($S$3:$S$6255,SMALL(IF(ISNUMBER(SEARCH("",$S$3:$S$6255)),ROW($S$1:$S$6253),""),ROW(S1589))),"")</f>
        <v>Chelčice</v>
      </c>
      <c r="U1591" t="s">
        <v>5656</v>
      </c>
      <c r="V1591">
        <v>544299.0</v>
      </c>
    </row>
    <row r="1592" spans="13:22" ht="12.75" customHeight="1">
      <c r="M1592" s="336">
        <f>IF(ISNUMBER(SEARCH(ZAKL_DATA!$B$29,N1592)),MAX($M$2:M1591)+1,0)</f>
        <v>0.0</v>
      </c>
      <c r="N1592" s="318"/>
      <c r="O1592" s="316"/>
      <c r="Q1592" s="320" t="str">
        <f>IFERROR(VLOOKUP(ROWS($Q$3:Q1592),$M$3:$N$1699,2,0),"")</f>
        <v/>
      </c>
      <c r="S1592" t="str">
        <f>IF(ISNUMBER(SEARCH(ZAKL_DATA!$B$18,FU!$U1592)),U1592,"")</f>
        <v>Cheznovice</v>
      </c>
      <c r="T1592" t="str">
        <f t="array" ref="T1592">IFERROR(INDEX($S$3:$S$6255,SMALL(IF(ISNUMBER(SEARCH("",$S$3:$S$6255)),ROW($S$1:$S$6253),""),ROW(S1590))),"")</f>
        <v>Cheznovice</v>
      </c>
      <c r="U1592" t="s">
        <v>6181</v>
      </c>
      <c r="V1592">
        <v>544302.0</v>
      </c>
    </row>
    <row r="1593" spans="13:22" ht="12.75" customHeight="1">
      <c r="M1593" s="336">
        <f>IF(ISNUMBER(SEARCH(ZAKL_DATA!$B$29,N1593)),MAX($M$2:M1592)+1,0)</f>
        <v>0.0</v>
      </c>
      <c r="N1593" s="318"/>
      <c r="O1593" s="316"/>
      <c r="Q1593" s="320" t="str">
        <f>IFERROR(VLOOKUP(ROWS($Q$3:Q1593),$M$3:$N$1699,2,0),"")</f>
        <v/>
      </c>
      <c r="S1593" t="str">
        <f>IF(ISNUMBER(SEARCH(ZAKL_DATA!$B$18,FU!$U1593)),U1593,"")</f>
        <v>Chlebičov</v>
      </c>
      <c r="T1593" t="str">
        <f t="array" ref="T1593">IFERROR(INDEX($S$3:$S$6255,SMALL(IF(ISNUMBER(SEARCH("",$S$3:$S$6255)),ROW($S$1:$S$6253),""),ROW(S1591))),"")</f>
        <v>Chlebičov</v>
      </c>
      <c r="U1593" t="s">
        <v>3806</v>
      </c>
      <c r="V1593">
        <v>544329.0</v>
      </c>
    </row>
    <row r="1594" spans="13:22" ht="12.75" customHeight="1">
      <c r="M1594" s="336">
        <f>IF(ISNUMBER(SEARCH(ZAKL_DATA!$B$29,N1594)),MAX($M$2:M1593)+1,0)</f>
        <v>0.0</v>
      </c>
      <c r="N1594" s="318"/>
      <c r="O1594" s="316"/>
      <c r="Q1594" s="320" t="str">
        <f>IFERROR(VLOOKUP(ROWS($Q$3:Q1594),$M$3:$N$1699,2,0),"")</f>
        <v/>
      </c>
      <c r="S1594" t="str">
        <f>IF(ISNUMBER(SEARCH(ZAKL_DATA!$B$18,FU!$U1594)),U1594,"")</f>
        <v>Chleby</v>
      </c>
      <c r="T1594" t="str">
        <f t="array" ref="T1594">IFERROR(INDEX($S$3:$S$6255,SMALL(IF(ISNUMBER(SEARCH("",$S$3:$S$6255)),ROW($S$1:$S$6253),""),ROW(S1592))),"")</f>
        <v>Chleby</v>
      </c>
      <c r="U1594" t="s">
        <v>4245</v>
      </c>
      <c r="V1594">
        <v>544337.0</v>
      </c>
    </row>
    <row r="1595" spans="13:22" ht="12.75" customHeight="1">
      <c r="M1595" s="336">
        <f>IF(ISNUMBER(SEARCH(ZAKL_DATA!$B$29,N1595)),MAX($M$2:M1594)+1,0)</f>
        <v>0.0</v>
      </c>
      <c r="N1595" s="318"/>
      <c r="O1595" s="316"/>
      <c r="Q1595" s="320" t="str">
        <f>IFERROR(VLOOKUP(ROWS($Q$3:Q1595),$M$3:$N$1699,2,0),"")</f>
        <v/>
      </c>
      <c r="S1595" t="str">
        <f>IF(ISNUMBER(SEARCH(ZAKL_DATA!$B$18,FU!$U1595)),U1595,"")</f>
        <v>Chleby</v>
      </c>
      <c r="T1595" t="str">
        <f t="array" ref="T1595">IFERROR(INDEX($S$3:$S$6255,SMALL(IF(ISNUMBER(SEARCH("",$S$3:$S$6255)),ROW($S$1:$S$6253),""),ROW(S1593))),"")</f>
        <v>Chleby</v>
      </c>
      <c r="U1595" t="s">
        <v>4245</v>
      </c>
      <c r="V1595">
        <v>544345.0</v>
      </c>
    </row>
    <row r="1596" spans="13:22" ht="12.75" customHeight="1">
      <c r="M1596" s="336">
        <f>IF(ISNUMBER(SEARCH(ZAKL_DATA!$B$29,N1596)),MAX($M$2:M1595)+1,0)</f>
        <v>0.0</v>
      </c>
      <c r="N1596" s="318"/>
      <c r="O1596" s="316"/>
      <c r="Q1596" s="320" t="str">
        <f>IFERROR(VLOOKUP(ROWS($Q$3:Q1596),$M$3:$N$1699,2,0),"")</f>
        <v/>
      </c>
      <c r="S1596" t="str">
        <f>IF(ISNUMBER(SEARCH(ZAKL_DATA!$B$18,FU!$U1596)),U1596,"")</f>
        <v>Chleny</v>
      </c>
      <c r="T1596" t="str">
        <f t="array" ref="T1596">IFERROR(INDEX($S$3:$S$6255,SMALL(IF(ISNUMBER(SEARCH("",$S$3:$S$6255)),ROW($S$1:$S$6253),""),ROW(S1594))),"")</f>
        <v>Chleny</v>
      </c>
      <c r="U1596" t="s">
        <v>7443</v>
      </c>
      <c r="V1596">
        <v>544353.0</v>
      </c>
    </row>
    <row r="1597" spans="13:22" ht="12.75" customHeight="1">
      <c r="M1597" s="336">
        <f>IF(ISNUMBER(SEARCH(ZAKL_DATA!$B$29,N1597)),MAX($M$2:M1596)+1,0)</f>
        <v>0.0</v>
      </c>
      <c r="N1597" s="318"/>
      <c r="O1597" s="316"/>
      <c r="Q1597" s="320" t="str">
        <f>IFERROR(VLOOKUP(ROWS($Q$3:Q1597),$M$3:$N$1699,2,0),"")</f>
        <v/>
      </c>
      <c r="S1597" t="str">
        <f>IF(ISNUMBER(SEARCH(ZAKL_DATA!$B$18,FU!$U1597)),U1597,"")</f>
        <v>Chlistov</v>
      </c>
      <c r="T1597" t="str">
        <f t="array" ref="T1597">IFERROR(INDEX($S$3:$S$6255,SMALL(IF(ISNUMBER(SEARCH("",$S$3:$S$6255)),ROW($S$1:$S$6253),""),ROW(S1595))),"")</f>
        <v>Chlistov</v>
      </c>
      <c r="U1597" t="s">
        <v>6010</v>
      </c>
      <c r="V1597">
        <v>544361.0</v>
      </c>
    </row>
    <row r="1598" spans="13:22" ht="12.75" customHeight="1">
      <c r="M1598" s="336">
        <f>IF(ISNUMBER(SEARCH(ZAKL_DATA!$B$29,N1598)),MAX($M$2:M1597)+1,0)</f>
        <v>0.0</v>
      </c>
      <c r="N1598" s="318"/>
      <c r="O1598" s="316"/>
      <c r="Q1598" s="320" t="str">
        <f>IFERROR(VLOOKUP(ROWS($Q$3:Q1598),$M$3:$N$1699,2,0),"")</f>
        <v/>
      </c>
      <c r="S1598" t="str">
        <f>IF(ISNUMBER(SEARCH(ZAKL_DATA!$B$18,FU!$U1598)),U1598,"")</f>
        <v>Chlístov</v>
      </c>
      <c r="T1598" t="str">
        <f t="array" ref="T1598">IFERROR(INDEX($S$3:$S$6255,SMALL(IF(ISNUMBER(SEARCH("",$S$3:$S$6255)),ROW($S$1:$S$6253),""),ROW(S1596))),"")</f>
        <v>Chlístov</v>
      </c>
      <c r="U1598" t="s">
        <v>4167</v>
      </c>
      <c r="V1598">
        <v>544370.0</v>
      </c>
    </row>
    <row r="1599" spans="13:22" ht="12.75" customHeight="1">
      <c r="M1599" s="336">
        <f>IF(ISNUMBER(SEARCH(ZAKL_DATA!$B$29,N1599)),MAX($M$2:M1598)+1,0)</f>
        <v>0.0</v>
      </c>
      <c r="N1599" s="318"/>
      <c r="O1599" s="316"/>
      <c r="Q1599" s="320" t="str">
        <f>IFERROR(VLOOKUP(ROWS($Q$3:Q1599),$M$3:$N$1699,2,0),"")</f>
        <v/>
      </c>
      <c r="S1599" t="str">
        <f>IF(ISNUMBER(SEARCH(ZAKL_DATA!$B$18,FU!$U1599)),U1599,"")</f>
        <v>Chlístov</v>
      </c>
      <c r="T1599" t="str">
        <f t="array" ref="T1599">IFERROR(INDEX($S$3:$S$6255,SMALL(IF(ISNUMBER(SEARCH("",$S$3:$S$6255)),ROW($S$1:$S$6253),""),ROW(S1597))),"")</f>
        <v>Chlístov</v>
      </c>
      <c r="U1599" t="s">
        <v>4167</v>
      </c>
      <c r="V1599">
        <v>544388.0</v>
      </c>
    </row>
    <row r="1600" spans="13:22" ht="12.75" customHeight="1">
      <c r="M1600" s="336">
        <f>IF(ISNUMBER(SEARCH(ZAKL_DATA!$B$29,N1600)),MAX($M$2:M1599)+1,0)</f>
        <v>0.0</v>
      </c>
      <c r="N1600" s="318"/>
      <c r="O1600" s="316"/>
      <c r="Q1600" s="320" t="str">
        <f>IFERROR(VLOOKUP(ROWS($Q$3:Q1600),$M$3:$N$1699,2,0),"")</f>
        <v/>
      </c>
      <c r="S1600" t="str">
        <f>IF(ISNUMBER(SEARCH(ZAKL_DATA!$B$18,FU!$U1600)),U1600,"")</f>
        <v>Chlístov</v>
      </c>
      <c r="T1600" t="str">
        <f t="array" ref="T1600">IFERROR(INDEX($S$3:$S$6255,SMALL(IF(ISNUMBER(SEARCH("",$S$3:$S$6255)),ROW($S$1:$S$6253),""),ROW(S1598))),"")</f>
        <v>Chlístov</v>
      </c>
      <c r="U1600" t="s">
        <v>4167</v>
      </c>
      <c r="V1600">
        <v>544396.0</v>
      </c>
    </row>
    <row r="1601" spans="13:22" ht="12.75" customHeight="1">
      <c r="M1601" s="336">
        <f>IF(ISNUMBER(SEARCH(ZAKL_DATA!$B$29,N1601)),MAX($M$2:M1600)+1,0)</f>
        <v>0.0</v>
      </c>
      <c r="N1601" s="318"/>
      <c r="O1601" s="316"/>
      <c r="Q1601" s="320" t="str">
        <f>IFERROR(VLOOKUP(ROWS($Q$3:Q1601),$M$3:$N$1699,2,0),"")</f>
        <v/>
      </c>
      <c r="S1601" t="str">
        <f>IF(ISNUMBER(SEARCH(ZAKL_DATA!$B$18,FU!$U1601)),U1601,"")</f>
        <v>Chlístovice</v>
      </c>
      <c r="T1601" t="str">
        <f t="array" ref="T1601">IFERROR(INDEX($S$3:$S$6255,SMALL(IF(ISNUMBER(SEARCH("",$S$3:$S$6255)),ROW($S$1:$S$6253),""),ROW(S1599))),"")</f>
        <v>Chlístovice</v>
      </c>
      <c r="U1601" t="s">
        <v>4363</v>
      </c>
      <c r="V1601">
        <v>544400.0</v>
      </c>
    </row>
    <row r="1602" spans="13:22" ht="12.75" customHeight="1">
      <c r="M1602" s="336">
        <f>IF(ISNUMBER(SEARCH(ZAKL_DATA!$B$29,N1602)),MAX($M$2:M1601)+1,0)</f>
        <v>0.0</v>
      </c>
      <c r="N1602" s="318"/>
      <c r="O1602" s="316"/>
      <c r="Q1602" s="320" t="str">
        <f>IFERROR(VLOOKUP(ROWS($Q$3:Q1602),$M$3:$N$1699,2,0),"")</f>
        <v/>
      </c>
      <c r="S1602" t="str">
        <f>IF(ISNUMBER(SEARCH(ZAKL_DATA!$B$18,FU!$U1602)),U1602,"")</f>
        <v>Chlum</v>
      </c>
      <c r="T1602" t="str">
        <f t="array" ref="T1602">IFERROR(INDEX($S$3:$S$6255,SMALL(IF(ISNUMBER(SEARCH("",$S$3:$S$6255)),ROW($S$1:$S$6253),""),ROW(S1600))),"")</f>
        <v>Chlum</v>
      </c>
      <c r="U1602" t="s">
        <v>3952</v>
      </c>
      <c r="V1602">
        <v>544418.0</v>
      </c>
    </row>
    <row r="1603" spans="13:22" ht="12.75" customHeight="1">
      <c r="M1603" s="336">
        <f>IF(ISNUMBER(SEARCH(ZAKL_DATA!$B$29,N1603)),MAX($M$2:M1602)+1,0)</f>
        <v>0.0</v>
      </c>
      <c r="N1603" s="318"/>
      <c r="O1603" s="316"/>
      <c r="Q1603" s="320" t="str">
        <f>IFERROR(VLOOKUP(ROWS($Q$3:Q1603),$M$3:$N$1699,2,0),"")</f>
        <v/>
      </c>
      <c r="S1603" t="str">
        <f>IF(ISNUMBER(SEARCH(ZAKL_DATA!$B$18,FU!$U1603)),U1603,"")</f>
        <v>Chlum</v>
      </c>
      <c r="T1603" t="str">
        <f t="array" ref="T1603">IFERROR(INDEX($S$3:$S$6255,SMALL(IF(ISNUMBER(SEARCH("",$S$3:$S$6255)),ROW($S$1:$S$6253),""),ROW(S1601))),"")</f>
        <v>Chlum</v>
      </c>
      <c r="U1603" t="s">
        <v>3952</v>
      </c>
      <c r="V1603">
        <v>544426.0</v>
      </c>
    </row>
    <row r="1604" spans="13:22" ht="12.75" customHeight="1">
      <c r="M1604" s="336">
        <f>IF(ISNUMBER(SEARCH(ZAKL_DATA!$B$29,N1604)),MAX($M$2:M1603)+1,0)</f>
        <v>0.0</v>
      </c>
      <c r="N1604" s="318"/>
      <c r="O1604" s="316"/>
      <c r="Q1604" s="320" t="str">
        <f>IFERROR(VLOOKUP(ROWS($Q$3:Q1604),$M$3:$N$1699,2,0),"")</f>
        <v/>
      </c>
      <c r="S1604" t="str">
        <f>IF(ISNUMBER(SEARCH(ZAKL_DATA!$B$18,FU!$U1604)),U1604,"")</f>
        <v>Chlum</v>
      </c>
      <c r="T1604" t="str">
        <f t="array" ref="T1604">IFERROR(INDEX($S$3:$S$6255,SMALL(IF(ISNUMBER(SEARCH("",$S$3:$S$6255)),ROW($S$1:$S$6253),""),ROW(S1602))),"")</f>
        <v>Chlum</v>
      </c>
      <c r="U1604" t="s">
        <v>3952</v>
      </c>
      <c r="V1604">
        <v>544434.0</v>
      </c>
    </row>
    <row r="1605" spans="13:22" ht="12.75" customHeight="1">
      <c r="M1605" s="336">
        <f>IF(ISNUMBER(SEARCH(ZAKL_DATA!$B$29,N1605)),MAX($M$2:M1604)+1,0)</f>
        <v>0.0</v>
      </c>
      <c r="N1605" s="318"/>
      <c r="O1605" s="316"/>
      <c r="Q1605" s="320" t="str">
        <f>IFERROR(VLOOKUP(ROWS($Q$3:Q1605),$M$3:$N$1699,2,0),"")</f>
        <v/>
      </c>
      <c r="S1605" t="str">
        <f>IF(ISNUMBER(SEARCH(ZAKL_DATA!$B$18,FU!$U1605)),U1605,"")</f>
        <v>Chlum</v>
      </c>
      <c r="T1605" t="str">
        <f t="array" ref="T1605">IFERROR(INDEX($S$3:$S$6255,SMALL(IF(ISNUMBER(SEARCH("",$S$3:$S$6255)),ROW($S$1:$S$6253),""),ROW(S1603))),"")</f>
        <v>Chlum</v>
      </c>
      <c r="U1605" t="s">
        <v>3952</v>
      </c>
      <c r="V1605">
        <v>544442.0</v>
      </c>
    </row>
    <row r="1606" spans="13:22" ht="12.75" customHeight="1">
      <c r="M1606" s="336">
        <f>IF(ISNUMBER(SEARCH(ZAKL_DATA!$B$29,N1606)),MAX($M$2:M1605)+1,0)</f>
        <v>0.0</v>
      </c>
      <c r="N1606" s="318"/>
      <c r="O1606" s="316"/>
      <c r="Q1606" s="320" t="str">
        <f>IFERROR(VLOOKUP(ROWS($Q$3:Q1606),$M$3:$N$1699,2,0),"")</f>
        <v/>
      </c>
      <c r="S1606" t="str">
        <f>IF(ISNUMBER(SEARCH(ZAKL_DATA!$B$18,FU!$U1606)),U1606,"")</f>
        <v>Chlum</v>
      </c>
      <c r="T1606" t="str">
        <f t="array" ref="T1606">IFERROR(INDEX($S$3:$S$6255,SMALL(IF(ISNUMBER(SEARCH("",$S$3:$S$6255)),ROW($S$1:$S$6253),""),ROW(S1604))),"")</f>
        <v>Chlum</v>
      </c>
      <c r="U1606" t="s">
        <v>3952</v>
      </c>
      <c r="V1606">
        <v>544451.0</v>
      </c>
    </row>
    <row r="1607" spans="13:22" ht="12.75" customHeight="1">
      <c r="M1607" s="336">
        <f>IF(ISNUMBER(SEARCH(ZAKL_DATA!$B$29,N1607)),MAX($M$2:M1606)+1,0)</f>
        <v>0.0</v>
      </c>
      <c r="N1607" s="318"/>
      <c r="O1607" s="316"/>
      <c r="Q1607" s="320" t="str">
        <f>IFERROR(VLOOKUP(ROWS($Q$3:Q1607),$M$3:$N$1699,2,0),"")</f>
        <v/>
      </c>
      <c r="S1607" t="str">
        <f>IF(ISNUMBER(SEARCH(ZAKL_DATA!$B$18,FU!$U1607)),U1607,"")</f>
        <v>Chlum</v>
      </c>
      <c r="T1607" t="str">
        <f t="array" ref="T1607">IFERROR(INDEX($S$3:$S$6255,SMALL(IF(ISNUMBER(SEARCH("",$S$3:$S$6255)),ROW($S$1:$S$6253),""),ROW(S1605))),"")</f>
        <v>Chlum</v>
      </c>
      <c r="U1607" t="s">
        <v>3952</v>
      </c>
      <c r="V1607">
        <v>544469.0</v>
      </c>
    </row>
    <row r="1608" spans="13:22" ht="12.75" customHeight="1">
      <c r="M1608" s="336">
        <f>IF(ISNUMBER(SEARCH(ZAKL_DATA!$B$29,N1608)),MAX($M$2:M1607)+1,0)</f>
        <v>0.0</v>
      </c>
      <c r="N1608" s="318"/>
      <c r="O1608" s="316"/>
      <c r="Q1608" s="320" t="str">
        <f>IFERROR(VLOOKUP(ROWS($Q$3:Q1608),$M$3:$N$1699,2,0),"")</f>
        <v/>
      </c>
      <c r="S1608" t="str">
        <f>IF(ISNUMBER(SEARCH(ZAKL_DATA!$B$18,FU!$U1608)),U1608,"")</f>
        <v>Chlum Svaté Maří</v>
      </c>
      <c r="T1608" t="str">
        <f t="array" ref="T1608">IFERROR(INDEX($S$3:$S$6255,SMALL(IF(ISNUMBER(SEARCH("",$S$3:$S$6255)),ROW($S$1:$S$6253),""),ROW(S1606))),"")</f>
        <v>Chlum Svaté Maří</v>
      </c>
      <c r="U1608" t="s">
        <v>6207</v>
      </c>
      <c r="V1608">
        <v>544477.0</v>
      </c>
    </row>
    <row r="1609" spans="13:22" ht="12.75" customHeight="1">
      <c r="M1609" s="336">
        <f>IF(ISNUMBER(SEARCH(ZAKL_DATA!$B$29,N1609)),MAX($M$2:M1608)+1,0)</f>
        <v>0.0</v>
      </c>
      <c r="N1609" s="318"/>
      <c r="O1609" s="316"/>
      <c r="Q1609" s="320" t="str">
        <f>IFERROR(VLOOKUP(ROWS($Q$3:Q1609),$M$3:$N$1699,2,0),"")</f>
        <v/>
      </c>
      <c r="S1609" t="str">
        <f>IF(ISNUMBER(SEARCH(ZAKL_DATA!$B$18,FU!$U1609)),U1609,"")</f>
        <v>Chlum u Třeboně</v>
      </c>
      <c r="T1609" t="str">
        <f t="array" ref="T1609">IFERROR(INDEX($S$3:$S$6255,SMALL(IF(ISNUMBER(SEARCH("",$S$3:$S$6255)),ROW($S$1:$S$6253),""),ROW(S1607))),"")</f>
        <v>Chlum u Třeboně</v>
      </c>
      <c r="U1609" t="s">
        <v>5301</v>
      </c>
      <c r="V1609">
        <v>544485.0</v>
      </c>
    </row>
    <row r="1610" spans="13:22" ht="12.75" customHeight="1">
      <c r="M1610" s="336">
        <f>IF(ISNUMBER(SEARCH(ZAKL_DATA!$B$29,N1610)),MAX($M$2:M1609)+1,0)</f>
        <v>0.0</v>
      </c>
      <c r="N1610" s="318"/>
      <c r="O1610" s="316"/>
      <c r="Q1610" s="320" t="str">
        <f>IFERROR(VLOOKUP(ROWS($Q$3:Q1610),$M$3:$N$1699,2,0),"")</f>
        <v/>
      </c>
      <c r="S1610" t="str">
        <f>IF(ISNUMBER(SEARCH(ZAKL_DATA!$B$18,FU!$U1610)),U1610,"")</f>
        <v>Chlumany</v>
      </c>
      <c r="T1610" t="str">
        <f t="array" ref="T1610">IFERROR(INDEX($S$3:$S$6255,SMALL(IF(ISNUMBER(SEARCH("",$S$3:$S$6255)),ROW($S$1:$S$6253),""),ROW(S1608))),"")</f>
        <v>Chlumany</v>
      </c>
      <c r="U1610" t="s">
        <v>5591</v>
      </c>
      <c r="V1610">
        <v>544493.0</v>
      </c>
    </row>
    <row r="1611" spans="13:22" ht="12.75" customHeight="1">
      <c r="M1611" s="336">
        <f>IF(ISNUMBER(SEARCH(ZAKL_DATA!$B$29,N1611)),MAX($M$2:M1610)+1,0)</f>
        <v>0.0</v>
      </c>
      <c r="N1611" s="318"/>
      <c r="O1611" s="316"/>
      <c r="Q1611" s="320" t="str">
        <f>IFERROR(VLOOKUP(ROWS($Q$3:Q1611),$M$3:$N$1699,2,0),"")</f>
        <v/>
      </c>
      <c r="S1611" t="str">
        <f>IF(ISNUMBER(SEARCH(ZAKL_DATA!$B$18,FU!$U1611)),U1611,"")</f>
        <v>Chlumčany</v>
      </c>
      <c r="T1611" t="str">
        <f t="array" ref="T1611">IFERROR(INDEX($S$3:$S$6255,SMALL(IF(ISNUMBER(SEARCH("",$S$3:$S$6255)),ROW($S$1:$S$6253),""),ROW(S1609))),"")</f>
        <v>Chlumčany</v>
      </c>
      <c r="U1611" t="s">
        <v>6069</v>
      </c>
      <c r="V1611">
        <v>544507.0</v>
      </c>
    </row>
    <row r="1612" spans="13:22" ht="12.75" customHeight="1">
      <c r="M1612" s="336">
        <f>IF(ISNUMBER(SEARCH(ZAKL_DATA!$B$29,N1612)),MAX($M$2:M1611)+1,0)</f>
        <v>0.0</v>
      </c>
      <c r="N1612" s="318"/>
      <c r="O1612" s="316"/>
      <c r="Q1612" s="320" t="str">
        <f>IFERROR(VLOOKUP(ROWS($Q$3:Q1612),$M$3:$N$1699,2,0),"")</f>
        <v/>
      </c>
      <c r="S1612" t="str">
        <f>IF(ISNUMBER(SEARCH(ZAKL_DATA!$B$18,FU!$U1612)),U1612,"")</f>
        <v>Chlumčany</v>
      </c>
      <c r="T1612" t="str">
        <f t="array" ref="T1612">IFERROR(INDEX($S$3:$S$6255,SMALL(IF(ISNUMBER(SEARCH("",$S$3:$S$6255)),ROW($S$1:$S$6253),""),ROW(S1610))),"")</f>
        <v>Chlumčany</v>
      </c>
      <c r="U1612" t="s">
        <v>6069</v>
      </c>
      <c r="V1612">
        <v>544515.0</v>
      </c>
    </row>
    <row r="1613" spans="13:22" ht="12.75" customHeight="1">
      <c r="M1613" s="336">
        <f>IF(ISNUMBER(SEARCH(ZAKL_DATA!$B$29,N1613)),MAX($M$2:M1612)+1,0)</f>
        <v>0.0</v>
      </c>
      <c r="N1613" s="318"/>
      <c r="O1613" s="316"/>
      <c r="Q1613" s="320" t="str">
        <f>IFERROR(VLOOKUP(ROWS($Q$3:Q1613),$M$3:$N$1699,2,0),"")</f>
        <v/>
      </c>
      <c r="S1613" t="str">
        <f>IF(ISNUMBER(SEARCH(ZAKL_DATA!$B$18,FU!$U1613)),U1613,"")</f>
        <v>Chlumec</v>
      </c>
      <c r="T1613" t="str">
        <f t="array" ref="T1613">IFERROR(INDEX($S$3:$S$6255,SMALL(IF(ISNUMBER(SEARCH("",$S$3:$S$6255)),ROW($S$1:$S$6253),""),ROW(S1611))),"")</f>
        <v>Chlumec</v>
      </c>
      <c r="U1613" t="s">
        <v>4558</v>
      </c>
      <c r="V1613">
        <v>544523.0</v>
      </c>
    </row>
    <row r="1614" spans="13:22" ht="12.75" customHeight="1">
      <c r="M1614" s="336">
        <f>IF(ISNUMBER(SEARCH(ZAKL_DATA!$B$29,N1614)),MAX($M$2:M1613)+1,0)</f>
        <v>0.0</v>
      </c>
      <c r="N1614" s="318"/>
      <c r="O1614" s="316"/>
      <c r="Q1614" s="320" t="str">
        <f>IFERROR(VLOOKUP(ROWS($Q$3:Q1614),$M$3:$N$1699,2,0),"")</f>
        <v/>
      </c>
      <c r="S1614" t="str">
        <f>IF(ISNUMBER(SEARCH(ZAKL_DATA!$B$18,FU!$U1614)),U1614,"")</f>
        <v>Chlumec</v>
      </c>
      <c r="T1614" t="str">
        <f t="array" ref="T1614">IFERROR(INDEX($S$3:$S$6255,SMALL(IF(ISNUMBER(SEARCH("",$S$3:$S$6255)),ROW($S$1:$S$6253),""),ROW(S1612))),"")</f>
        <v>Chlumec</v>
      </c>
      <c r="U1614" t="s">
        <v>4558</v>
      </c>
      <c r="V1614">
        <v>544531.0</v>
      </c>
    </row>
    <row r="1615" spans="13:22" ht="12.75" customHeight="1">
      <c r="M1615" s="336">
        <f>IF(ISNUMBER(SEARCH(ZAKL_DATA!$B$29,N1615)),MAX($M$2:M1614)+1,0)</f>
        <v>0.0</v>
      </c>
      <c r="N1615" s="318"/>
      <c r="O1615" s="316"/>
      <c r="Q1615" s="320" t="str">
        <f>IFERROR(VLOOKUP(ROWS($Q$3:Q1615),$M$3:$N$1699,2,0),"")</f>
        <v/>
      </c>
      <c r="S1615" t="str">
        <f>IF(ISNUMBER(SEARCH(ZAKL_DATA!$B$18,FU!$U1615)),U1615,"")</f>
        <v>Chlumec nad Cidlinou</v>
      </c>
      <c r="T1615" t="str">
        <f t="array" ref="T1615">IFERROR(INDEX($S$3:$S$6255,SMALL(IF(ISNUMBER(SEARCH("",$S$3:$S$6255)),ROW($S$1:$S$6253),""),ROW(S1613))),"")</f>
        <v>Chlumec nad Cidlinou</v>
      </c>
      <c r="U1615" t="s">
        <v>6980</v>
      </c>
      <c r="V1615">
        <v>544540.0</v>
      </c>
    </row>
    <row r="1616" spans="13:22" ht="12.75" customHeight="1">
      <c r="M1616" s="336">
        <f>IF(ISNUMBER(SEARCH(ZAKL_DATA!$B$29,N1616)),MAX($M$2:M1615)+1,0)</f>
        <v>0.0</v>
      </c>
      <c r="N1616" s="318"/>
      <c r="O1616" s="316"/>
      <c r="Q1616" s="320" t="str">
        <f>IFERROR(VLOOKUP(ROWS($Q$3:Q1616),$M$3:$N$1699,2,0),"")</f>
        <v/>
      </c>
      <c r="S1616" t="str">
        <f>IF(ISNUMBER(SEARCH(ZAKL_DATA!$B$18,FU!$U1616)),U1616,"")</f>
        <v>Chlumek</v>
      </c>
      <c r="T1616" t="str">
        <f t="array" ref="T1616">IFERROR(INDEX($S$3:$S$6255,SMALL(IF(ISNUMBER(SEARCH("",$S$3:$S$6255)),ROW($S$1:$S$6253),""),ROW(S1614))),"")</f>
        <v>Chlumek</v>
      </c>
      <c r="U1616" t="s">
        <v>8713</v>
      </c>
      <c r="V1616">
        <v>544558.0</v>
      </c>
    </row>
    <row r="1617" spans="13:22" ht="12.75" customHeight="1">
      <c r="M1617" s="336">
        <f>IF(ISNUMBER(SEARCH(ZAKL_DATA!$B$29,N1617)),MAX($M$2:M1616)+1,0)</f>
        <v>0.0</v>
      </c>
      <c r="N1617" s="318"/>
      <c r="O1617" s="316"/>
      <c r="Q1617" s="320" t="str">
        <f>IFERROR(VLOOKUP(ROWS($Q$3:Q1617),$M$3:$N$1699,2,0),"")</f>
        <v/>
      </c>
      <c r="S1617" t="str">
        <f>IF(ISNUMBER(SEARCH(ZAKL_DATA!$B$18,FU!$U1617)),U1617,"")</f>
        <v>Chlumětín</v>
      </c>
      <c r="T1617" t="str">
        <f t="array" ref="T1617">IFERROR(INDEX($S$3:$S$6255,SMALL(IF(ISNUMBER(SEARCH("",$S$3:$S$6255)),ROW($S$1:$S$6253),""),ROW(S1615))),"")</f>
        <v>Chlumětín</v>
      </c>
      <c r="U1617" t="s">
        <v>8714</v>
      </c>
      <c r="V1617">
        <v>544566.0</v>
      </c>
    </row>
    <row r="1618" spans="13:22" ht="12.75" customHeight="1">
      <c r="M1618" s="336">
        <f>IF(ISNUMBER(SEARCH(ZAKL_DATA!$B$29,N1618)),MAX($M$2:M1617)+1,0)</f>
        <v>0.0</v>
      </c>
      <c r="N1618" s="318"/>
      <c r="O1618" s="316"/>
      <c r="Q1618" s="320" t="str">
        <f>IFERROR(VLOOKUP(ROWS($Q$3:Q1618),$M$3:$N$1699,2,0),"")</f>
        <v/>
      </c>
      <c r="S1618" t="str">
        <f>IF(ISNUMBER(SEARCH(ZAKL_DATA!$B$18,FU!$U1618)),U1618,"")</f>
        <v>Chlumín</v>
      </c>
      <c r="T1618" t="str">
        <f t="array" ref="T1618">IFERROR(INDEX($S$3:$S$6255,SMALL(IF(ISNUMBER(SEARCH("",$S$3:$S$6255)),ROW($S$1:$S$6253),""),ROW(S1616))),"")</f>
        <v>Chlumín</v>
      </c>
      <c r="U1618" t="s">
        <v>4433</v>
      </c>
      <c r="V1618">
        <v>544574.0</v>
      </c>
    </row>
    <row r="1619" spans="13:22" ht="12.75" customHeight="1">
      <c r="M1619" s="336">
        <f>IF(ISNUMBER(SEARCH(ZAKL_DATA!$B$29,N1619)),MAX($M$2:M1618)+1,0)</f>
        <v>0.0</v>
      </c>
      <c r="N1619" s="318"/>
      <c r="O1619" s="316"/>
      <c r="Q1619" s="320" t="str">
        <f>IFERROR(VLOOKUP(ROWS($Q$3:Q1619),$M$3:$N$1699,2,0),"")</f>
        <v/>
      </c>
      <c r="S1619" t="str">
        <f>IF(ISNUMBER(SEARCH(ZAKL_DATA!$B$18,FU!$U1619)),U1619,"")</f>
        <v>Chlum-Korouhvice</v>
      </c>
      <c r="T1619" t="str">
        <f t="array" ref="T1619">IFERROR(INDEX($S$3:$S$6255,SMALL(IF(ISNUMBER(SEARCH("",$S$3:$S$6255)),ROW($S$1:$S$6253),""),ROW(S1617))),"")</f>
        <v>Chlum-Korouhvice</v>
      </c>
      <c r="U1619" t="s">
        <v>8712</v>
      </c>
      <c r="V1619">
        <v>544582.0</v>
      </c>
    </row>
    <row r="1620" spans="13:22" ht="12.75" customHeight="1">
      <c r="M1620" s="336">
        <f>IF(ISNUMBER(SEARCH(ZAKL_DATA!$B$29,N1620)),MAX($M$2:M1619)+1,0)</f>
        <v>0.0</v>
      </c>
      <c r="N1620" s="318"/>
      <c r="O1620" s="316"/>
      <c r="Q1620" s="320" t="str">
        <f>IFERROR(VLOOKUP(ROWS($Q$3:Q1620),$M$3:$N$1699,2,0),"")</f>
        <v/>
      </c>
      <c r="S1620" t="str">
        <f>IF(ISNUMBER(SEARCH(ZAKL_DATA!$B$18,FU!$U1620)),U1620,"")</f>
        <v>Chlumy</v>
      </c>
      <c r="T1620" t="str">
        <f t="array" ref="T1620">IFERROR(INDEX($S$3:$S$6255,SMALL(IF(ISNUMBER(SEARCH("",$S$3:$S$6255)),ROW($S$1:$S$6253),""),ROW(S1618))),"")</f>
        <v>Chlumy</v>
      </c>
      <c r="U1620" t="s">
        <v>4899</v>
      </c>
      <c r="V1620">
        <v>544591.0</v>
      </c>
    </row>
    <row r="1621" spans="13:22" ht="12.75" customHeight="1">
      <c r="M1621" s="336">
        <f>IF(ISNUMBER(SEARCH(ZAKL_DATA!$B$29,N1621)),MAX($M$2:M1620)+1,0)</f>
        <v>0.0</v>
      </c>
      <c r="N1621" s="318"/>
      <c r="O1621" s="316"/>
      <c r="Q1621" s="320" t="str">
        <f>IFERROR(VLOOKUP(ROWS($Q$3:Q1621),$M$3:$N$1699,2,0),"")</f>
        <v/>
      </c>
      <c r="S1621" t="str">
        <f>IF(ISNUMBER(SEARCH(ZAKL_DATA!$B$18,FU!$U1621)),U1621,"")</f>
        <v>Chlustina</v>
      </c>
      <c r="T1621" t="str">
        <f t="array" ref="T1621">IFERROR(INDEX($S$3:$S$6255,SMALL(IF(ISNUMBER(SEARCH("",$S$3:$S$6255)),ROW($S$1:$S$6253),""),ROW(S1619))),"")</f>
        <v>Chlustina</v>
      </c>
      <c r="U1621" t="s">
        <v>4398</v>
      </c>
      <c r="V1621">
        <v>544604.0</v>
      </c>
    </row>
    <row r="1622" spans="13:22" ht="12.75" customHeight="1">
      <c r="M1622" s="336">
        <f>IF(ISNUMBER(SEARCH(ZAKL_DATA!$B$29,N1622)),MAX($M$2:M1621)+1,0)</f>
        <v>0.0</v>
      </c>
      <c r="N1622" s="318"/>
      <c r="O1622" s="316"/>
      <c r="Q1622" s="320" t="str">
        <f>IFERROR(VLOOKUP(ROWS($Q$3:Q1622),$M$3:$N$1699,2,0),"")</f>
        <v/>
      </c>
      <c r="S1622" t="str">
        <f>IF(ISNUMBER(SEARCH(ZAKL_DATA!$B$18,FU!$U1622)),U1622,"")</f>
        <v>Chmelík</v>
      </c>
      <c r="T1622" t="str">
        <f t="array" ref="T1622">IFERROR(INDEX($S$3:$S$6255,SMALL(IF(ISNUMBER(SEARCH("",$S$3:$S$6255)),ROW($S$1:$S$6253),""),ROW(S1620))),"")</f>
        <v>Chmelík</v>
      </c>
      <c r="U1622" t="s">
        <v>7189</v>
      </c>
      <c r="V1622">
        <v>544612.0</v>
      </c>
    </row>
    <row r="1623" spans="13:22" ht="12.75" customHeight="1">
      <c r="M1623" s="336">
        <f>IF(ISNUMBER(SEARCH(ZAKL_DATA!$B$29,N1623)),MAX($M$2:M1622)+1,0)</f>
        <v>0.0</v>
      </c>
      <c r="N1623" s="318"/>
      <c r="O1623" s="316"/>
      <c r="Q1623" s="320" t="str">
        <f>IFERROR(VLOOKUP(ROWS($Q$3:Q1623),$M$3:$N$1699,2,0),"")</f>
        <v/>
      </c>
      <c r="S1623" t="str">
        <f>IF(ISNUMBER(SEARCH(ZAKL_DATA!$B$18,FU!$U1623)),U1623,"")</f>
        <v>Chmelná</v>
      </c>
      <c r="T1623" t="str">
        <f t="array" ref="T1623">IFERROR(INDEX($S$3:$S$6255,SMALL(IF(ISNUMBER(SEARCH("",$S$3:$S$6255)),ROW($S$1:$S$6253),""),ROW(S1621))),"")</f>
        <v>Chmelná</v>
      </c>
      <c r="U1623" t="s">
        <v>3953</v>
      </c>
      <c r="V1623">
        <v>544621.0</v>
      </c>
    </row>
    <row r="1624" spans="13:22" ht="12.75" customHeight="1">
      <c r="M1624" s="336">
        <f>IF(ISNUMBER(SEARCH(ZAKL_DATA!$B$29,N1624)),MAX($M$2:M1623)+1,0)</f>
        <v>0.0</v>
      </c>
      <c r="N1624" s="318"/>
      <c r="O1624" s="316"/>
      <c r="Q1624" s="320" t="str">
        <f>IFERROR(VLOOKUP(ROWS($Q$3:Q1624),$M$3:$N$1699,2,0),"")</f>
        <v/>
      </c>
      <c r="S1624" t="str">
        <f>IF(ISNUMBER(SEARCH(ZAKL_DATA!$B$18,FU!$U1624)),U1624,"")</f>
        <v>Chobot</v>
      </c>
      <c r="T1624" t="str">
        <f t="array" ref="T1624">IFERROR(INDEX($S$3:$S$6255,SMALL(IF(ISNUMBER(SEARCH("",$S$3:$S$6255)),ROW($S$1:$S$6253),""),ROW(S1622))),"")</f>
        <v>Chobot</v>
      </c>
      <c r="U1624" t="s">
        <v>4621</v>
      </c>
      <c r="V1624">
        <v>544639.0</v>
      </c>
    </row>
    <row r="1625" spans="13:22" ht="12.75" customHeight="1">
      <c r="M1625" s="336">
        <f>IF(ISNUMBER(SEARCH(ZAKL_DATA!$B$29,N1625)),MAX($M$2:M1624)+1,0)</f>
        <v>0.0</v>
      </c>
      <c r="N1625" s="318"/>
      <c r="O1625" s="316"/>
      <c r="Q1625" s="320" t="str">
        <f>IFERROR(VLOOKUP(ROWS($Q$3:Q1625),$M$3:$N$1699,2,0),"")</f>
        <v/>
      </c>
      <c r="S1625" t="str">
        <f>IF(ISNUMBER(SEARCH(ZAKL_DATA!$B$18,FU!$U1625)),U1625,"")</f>
        <v>Choceň</v>
      </c>
      <c r="T1625" t="str">
        <f t="array" ref="T1625">IFERROR(INDEX($S$3:$S$6255,SMALL(IF(ISNUMBER(SEARCH("",$S$3:$S$6255)),ROW($S$1:$S$6253),""),ROW(S1623))),"")</f>
        <v>Choceň</v>
      </c>
      <c r="U1625" t="s">
        <v>7710</v>
      </c>
      <c r="V1625">
        <v>544647.0</v>
      </c>
    </row>
    <row r="1626" spans="13:22" ht="12.75" customHeight="1">
      <c r="M1626" s="336">
        <f>IF(ISNUMBER(SEARCH(ZAKL_DATA!$B$29,N1626)),MAX($M$2:M1625)+1,0)</f>
        <v>0.0</v>
      </c>
      <c r="N1626" s="318"/>
      <c r="O1626" s="316"/>
      <c r="Q1626" s="320" t="str">
        <f>IFERROR(VLOOKUP(ROWS($Q$3:Q1626),$M$3:$N$1699,2,0),"")</f>
        <v/>
      </c>
      <c r="S1626" t="str">
        <f>IF(ISNUMBER(SEARCH(ZAKL_DATA!$B$18,FU!$U1626)),U1626,"")</f>
        <v>Chocenice</v>
      </c>
      <c r="T1626" t="str">
        <f t="array" ref="T1626">IFERROR(INDEX($S$3:$S$6255,SMALL(IF(ISNUMBER(SEARCH("",$S$3:$S$6255)),ROW($S$1:$S$6253),""),ROW(S1624))),"")</f>
        <v>Chocenice</v>
      </c>
      <c r="U1626" t="s">
        <v>6070</v>
      </c>
      <c r="V1626">
        <v>544655.0</v>
      </c>
    </row>
    <row r="1627" spans="13:22" ht="12.75" customHeight="1">
      <c r="M1627" s="336">
        <f>IF(ISNUMBER(SEARCH(ZAKL_DATA!$B$29,N1627)),MAX($M$2:M1626)+1,0)</f>
        <v>0.0</v>
      </c>
      <c r="N1627" s="318"/>
      <c r="O1627" s="316"/>
      <c r="Q1627" s="320" t="str">
        <f>IFERROR(VLOOKUP(ROWS($Q$3:Q1627),$M$3:$N$1699,2,0),"")</f>
        <v/>
      </c>
      <c r="S1627" t="str">
        <f>IF(ISNUMBER(SEARCH(ZAKL_DATA!$B$18,FU!$U1627)),U1627,"")</f>
        <v>Chocerady</v>
      </c>
      <c r="T1627" t="str">
        <f t="array" ref="T1627">IFERROR(INDEX($S$3:$S$6255,SMALL(IF(ISNUMBER(SEARCH("",$S$3:$S$6255)),ROW($S$1:$S$6253),""),ROW(S1625))),"")</f>
        <v>Chocerady</v>
      </c>
      <c r="U1627" t="s">
        <v>3954</v>
      </c>
      <c r="V1627">
        <v>544663.0</v>
      </c>
    </row>
    <row r="1628" spans="13:22" ht="12.75" customHeight="1">
      <c r="M1628" s="336">
        <f>IF(ISNUMBER(SEARCH(ZAKL_DATA!$B$29,N1628)),MAX($M$2:M1627)+1,0)</f>
        <v>0.0</v>
      </c>
      <c r="N1628" s="318"/>
      <c r="O1628" s="316"/>
      <c r="Q1628" s="320" t="str">
        <f>IFERROR(VLOOKUP(ROWS($Q$3:Q1628),$M$3:$N$1699,2,0),"")</f>
        <v/>
      </c>
      <c r="S1628" t="str">
        <f>IF(ISNUMBER(SEARCH(ZAKL_DATA!$B$18,FU!$U1628)),U1628,"")</f>
        <v>Chocnějovice</v>
      </c>
      <c r="T1628" t="str">
        <f t="array" ref="T1628">IFERROR(INDEX($S$3:$S$6255,SMALL(IF(ISNUMBER(SEARCH("",$S$3:$S$6255)),ROW($S$1:$S$6253),""),ROW(S1626))),"")</f>
        <v>Chocnějovice</v>
      </c>
      <c r="U1628" t="s">
        <v>4531</v>
      </c>
      <c r="V1628">
        <v>544671.0</v>
      </c>
    </row>
    <row r="1629" spans="13:22" ht="12.75" customHeight="1">
      <c r="M1629" s="336">
        <f>IF(ISNUMBER(SEARCH(ZAKL_DATA!$B$29,N1629)),MAX($M$2:M1628)+1,0)</f>
        <v>0.0</v>
      </c>
      <c r="N1629" s="318"/>
      <c r="O1629" s="316"/>
      <c r="Q1629" s="320" t="str">
        <f>IFERROR(VLOOKUP(ROWS($Q$3:Q1629),$M$3:$N$1699,2,0),"")</f>
        <v/>
      </c>
      <c r="S1629" t="str">
        <f>IF(ISNUMBER(SEARCH(ZAKL_DATA!$B$18,FU!$U1629)),U1629,"")</f>
        <v>Chocomyšl</v>
      </c>
      <c r="T1629" t="str">
        <f t="array" ref="T1629">IFERROR(INDEX($S$3:$S$6255,SMALL(IF(ISNUMBER(SEARCH("",$S$3:$S$6255)),ROW($S$1:$S$6253),""),ROW(S1627))),"")</f>
        <v>Chocomyšl</v>
      </c>
      <c r="U1629" t="s">
        <v>5865</v>
      </c>
      <c r="V1629">
        <v>544680.0</v>
      </c>
    </row>
    <row r="1630" spans="13:22" ht="12.75" customHeight="1">
      <c r="M1630" s="336">
        <f>IF(ISNUMBER(SEARCH(ZAKL_DATA!$B$29,N1630)),MAX($M$2:M1629)+1,0)</f>
        <v>0.0</v>
      </c>
      <c r="N1630" s="318"/>
      <c r="O1630" s="316"/>
      <c r="Q1630" s="320" t="str">
        <f>IFERROR(VLOOKUP(ROWS($Q$3:Q1630),$M$3:$N$1699,2,0),"")</f>
        <v/>
      </c>
      <c r="S1630" t="str">
        <f>IF(ISNUMBER(SEARCH(ZAKL_DATA!$B$18,FU!$U1630)),U1630,"")</f>
        <v>Chodouň</v>
      </c>
      <c r="T1630" t="str">
        <f t="array" ref="T1630">IFERROR(INDEX($S$3:$S$6255,SMALL(IF(ISNUMBER(SEARCH("",$S$3:$S$6255)),ROW($S$1:$S$6253),""),ROW(S1628))),"")</f>
        <v>Chodouň</v>
      </c>
      <c r="U1630" t="s">
        <v>4397</v>
      </c>
      <c r="V1630">
        <v>544698.0</v>
      </c>
    </row>
    <row r="1631" spans="13:22" ht="12.75" customHeight="1">
      <c r="M1631" s="336">
        <f>IF(ISNUMBER(SEARCH(ZAKL_DATA!$B$29,N1631)),MAX($M$2:M1630)+1,0)</f>
        <v>0.0</v>
      </c>
      <c r="N1631" s="318"/>
      <c r="O1631" s="316"/>
      <c r="Q1631" s="320" t="str">
        <f>IFERROR(VLOOKUP(ROWS($Q$3:Q1631),$M$3:$N$1699,2,0),"")</f>
        <v/>
      </c>
      <c r="S1631" t="str">
        <f>IF(ISNUMBER(SEARCH(ZAKL_DATA!$B$18,FU!$U1631)),U1631,"")</f>
        <v>Chodouny</v>
      </c>
      <c r="T1631" t="str">
        <f t="array" ref="T1631">IFERROR(INDEX($S$3:$S$6255,SMALL(IF(ISNUMBER(SEARCH("",$S$3:$S$6255)),ROW($S$1:$S$6253),""),ROW(S1629))),"")</f>
        <v>Chodouny</v>
      </c>
      <c r="U1631" t="s">
        <v>6589</v>
      </c>
      <c r="V1631">
        <v>544701.0</v>
      </c>
    </row>
    <row r="1632" spans="13:22" ht="12.75" customHeight="1">
      <c r="M1632" s="336">
        <f>IF(ISNUMBER(SEARCH(ZAKL_DATA!$B$29,N1632)),MAX($M$2:M1631)+1,0)</f>
        <v>0.0</v>
      </c>
      <c r="N1632" s="318"/>
      <c r="O1632" s="316"/>
      <c r="Q1632" s="320" t="str">
        <f>IFERROR(VLOOKUP(ROWS($Q$3:Q1632),$M$3:$N$1699,2,0),"")</f>
        <v/>
      </c>
      <c r="S1632" t="str">
        <f>IF(ISNUMBER(SEARCH(ZAKL_DATA!$B$18,FU!$U1632)),U1632,"")</f>
        <v>Chodov</v>
      </c>
      <c r="T1632" t="str">
        <f t="array" ref="T1632">IFERROR(INDEX($S$3:$S$6255,SMALL(IF(ISNUMBER(SEARCH("",$S$3:$S$6255)),ROW($S$1:$S$6253),""),ROW(S1630))),"")</f>
        <v>Chodov</v>
      </c>
      <c r="U1632" t="s">
        <v>5866</v>
      </c>
      <c r="V1632">
        <v>544710.0</v>
      </c>
    </row>
    <row r="1633" spans="13:22" ht="12.75" customHeight="1">
      <c r="M1633" s="336">
        <f>IF(ISNUMBER(SEARCH(ZAKL_DATA!$B$29,N1633)),MAX($M$2:M1632)+1,0)</f>
        <v>0.0</v>
      </c>
      <c r="N1633" s="318"/>
      <c r="O1633" s="316"/>
      <c r="Q1633" s="320" t="str">
        <f>IFERROR(VLOOKUP(ROWS($Q$3:Q1633),$M$3:$N$1699,2,0),"")</f>
        <v/>
      </c>
      <c r="S1633" t="str">
        <f>IF(ISNUMBER(SEARCH(ZAKL_DATA!$B$18,FU!$U1633)),U1633,"")</f>
        <v>Chodov</v>
      </c>
      <c r="T1633" t="str">
        <f t="array" ref="T1633">IFERROR(INDEX($S$3:$S$6255,SMALL(IF(ISNUMBER(SEARCH("",$S$3:$S$6255)),ROW($S$1:$S$6253),""),ROW(S1631))),"")</f>
        <v>Chodov</v>
      </c>
      <c r="U1633" t="s">
        <v>5866</v>
      </c>
      <c r="V1633">
        <v>544728.0</v>
      </c>
    </row>
    <row r="1634" spans="13:22" ht="12.75" customHeight="1">
      <c r="M1634" s="336">
        <f>IF(ISNUMBER(SEARCH(ZAKL_DATA!$B$29,N1634)),MAX($M$2:M1633)+1,0)</f>
        <v>0.0</v>
      </c>
      <c r="N1634" s="318"/>
      <c r="O1634" s="316"/>
      <c r="Q1634" s="320" t="str">
        <f>IFERROR(VLOOKUP(ROWS($Q$3:Q1634),$M$3:$N$1699,2,0),"")</f>
        <v/>
      </c>
      <c r="S1634" t="str">
        <f>IF(ISNUMBER(SEARCH(ZAKL_DATA!$B$18,FU!$U1634)),U1634,"")</f>
        <v>Chodov</v>
      </c>
      <c r="T1634" t="str">
        <f t="array" ref="T1634">IFERROR(INDEX($S$3:$S$6255,SMALL(IF(ISNUMBER(SEARCH("",$S$3:$S$6255)),ROW($S$1:$S$6253),""),ROW(S1632))),"")</f>
        <v>Chodov</v>
      </c>
      <c r="U1634" t="s">
        <v>5866</v>
      </c>
      <c r="V1634">
        <v>544736.0</v>
      </c>
    </row>
    <row r="1635" spans="13:22" ht="12.75" customHeight="1">
      <c r="M1635" s="336">
        <f>IF(ISNUMBER(SEARCH(ZAKL_DATA!$B$29,N1635)),MAX($M$2:M1634)+1,0)</f>
        <v>0.0</v>
      </c>
      <c r="N1635" s="318"/>
      <c r="O1635" s="316"/>
      <c r="Q1635" s="320" t="str">
        <f>IFERROR(VLOOKUP(ROWS($Q$3:Q1635),$M$3:$N$1699,2,0),"")</f>
        <v/>
      </c>
      <c r="S1635" t="str">
        <f>IF(ISNUMBER(SEARCH(ZAKL_DATA!$B$18,FU!$U1635)),U1635,"")</f>
        <v>Chodová Planá</v>
      </c>
      <c r="T1635" t="str">
        <f t="array" ref="T1635">IFERROR(INDEX($S$3:$S$6255,SMALL(IF(ISNUMBER(SEARCH("",$S$3:$S$6255)),ROW($S$1:$S$6253),""),ROW(S1633))),"")</f>
        <v>Chodová Planá</v>
      </c>
      <c r="U1635" t="s">
        <v>6243</v>
      </c>
      <c r="V1635">
        <v>544744.0</v>
      </c>
    </row>
    <row r="1636" spans="13:22" ht="12.75" customHeight="1">
      <c r="M1636" s="336">
        <f>IF(ISNUMBER(SEARCH(ZAKL_DATA!$B$29,N1636)),MAX($M$2:M1635)+1,0)</f>
        <v>0.0</v>
      </c>
      <c r="N1636" s="318"/>
      <c r="O1636" s="316"/>
      <c r="Q1636" s="320" t="str">
        <f>IFERROR(VLOOKUP(ROWS($Q$3:Q1636),$M$3:$N$1699,2,0),"")</f>
        <v/>
      </c>
      <c r="S1636" t="str">
        <f>IF(ISNUMBER(SEARCH(ZAKL_DATA!$B$18,FU!$U1636)),U1636,"")</f>
        <v>Chodovlice</v>
      </c>
      <c r="T1636" t="str">
        <f t="array" ref="T1636">IFERROR(INDEX($S$3:$S$6255,SMALL(IF(ISNUMBER(SEARCH("",$S$3:$S$6255)),ROW($S$1:$S$6253),""),ROW(S1634))),"")</f>
        <v>Chodovlice</v>
      </c>
      <c r="U1636" t="s">
        <v>6590</v>
      </c>
      <c r="V1636">
        <v>544752.0</v>
      </c>
    </row>
    <row r="1637" spans="13:22" ht="12.75" customHeight="1">
      <c r="M1637" s="336">
        <f>IF(ISNUMBER(SEARCH(ZAKL_DATA!$B$29,N1637)),MAX($M$2:M1636)+1,0)</f>
        <v>0.0</v>
      </c>
      <c r="N1637" s="318"/>
      <c r="O1637" s="316"/>
      <c r="Q1637" s="320" t="str">
        <f>IFERROR(VLOOKUP(ROWS($Q$3:Q1637),$M$3:$N$1699,2,0),"")</f>
        <v/>
      </c>
      <c r="S1637" t="str">
        <f>IF(ISNUMBER(SEARCH(ZAKL_DATA!$B$18,FU!$U1637)),U1637,"")</f>
        <v>Chodská Lhota</v>
      </c>
      <c r="T1637" t="str">
        <f t="array" ref="T1637">IFERROR(INDEX($S$3:$S$6255,SMALL(IF(ISNUMBER(SEARCH("",$S$3:$S$6255)),ROW($S$1:$S$6253),""),ROW(S1635))),"")</f>
        <v>Chodská Lhota</v>
      </c>
      <c r="U1637" t="s">
        <v>5867</v>
      </c>
      <c r="V1637">
        <v>544761.0</v>
      </c>
    </row>
    <row r="1638" spans="13:22" ht="12.75" customHeight="1">
      <c r="M1638" s="336">
        <f>IF(ISNUMBER(SEARCH(ZAKL_DATA!$B$29,N1638)),MAX($M$2:M1637)+1,0)</f>
        <v>0.0</v>
      </c>
      <c r="N1638" s="318"/>
      <c r="O1638" s="316"/>
      <c r="Q1638" s="320" t="str">
        <f>IFERROR(VLOOKUP(ROWS($Q$3:Q1638),$M$3:$N$1699,2,0),"")</f>
        <v/>
      </c>
      <c r="S1638" t="str">
        <f>IF(ISNUMBER(SEARCH(ZAKL_DATA!$B$18,FU!$U1638)),U1638,"")</f>
        <v>Chodský Újezd</v>
      </c>
      <c r="T1638" t="str">
        <f t="array" ref="T1638">IFERROR(INDEX($S$3:$S$6255,SMALL(IF(ISNUMBER(SEARCH("",$S$3:$S$6255)),ROW($S$1:$S$6253),""),ROW(S1636))),"")</f>
        <v>Chodský Újezd</v>
      </c>
      <c r="U1638" t="s">
        <v>6244</v>
      </c>
      <c r="V1638">
        <v>544779.0</v>
      </c>
    </row>
    <row r="1639" spans="13:22" ht="12.75" customHeight="1">
      <c r="M1639" s="336">
        <f>IF(ISNUMBER(SEARCH(ZAKL_DATA!$B$29,N1639)),MAX($M$2:M1638)+1,0)</f>
        <v>0.0</v>
      </c>
      <c r="N1639" s="318"/>
      <c r="O1639" s="316"/>
      <c r="Q1639" s="320" t="str">
        <f>IFERROR(VLOOKUP(ROWS($Q$3:Q1639),$M$3:$N$1699,2,0),"")</f>
        <v/>
      </c>
      <c r="S1639" t="str">
        <f>IF(ISNUMBER(SEARCH(ZAKL_DATA!$B$18,FU!$U1639)),U1639,"")</f>
        <v>Cholenice</v>
      </c>
      <c r="T1639" t="str">
        <f t="array" ref="T1639">IFERROR(INDEX($S$3:$S$6255,SMALL(IF(ISNUMBER(SEARCH("",$S$3:$S$6255)),ROW($S$1:$S$6253),""),ROW(S1637))),"")</f>
        <v>Cholenice</v>
      </c>
      <c r="U1639" t="s">
        <v>5517</v>
      </c>
      <c r="V1639">
        <v>544787.0</v>
      </c>
    </row>
    <row r="1640" spans="13:22" ht="12.75" customHeight="1">
      <c r="M1640" s="336">
        <f>IF(ISNUMBER(SEARCH(ZAKL_DATA!$B$29,N1640)),MAX($M$2:M1639)+1,0)</f>
        <v>0.0</v>
      </c>
      <c r="N1640" s="318"/>
      <c r="O1640" s="316"/>
      <c r="Q1640" s="320" t="str">
        <f>IFERROR(VLOOKUP(ROWS($Q$3:Q1640),$M$3:$N$1699,2,0),"")</f>
        <v/>
      </c>
      <c r="S1640" t="str">
        <f>IF(ISNUMBER(SEARCH(ZAKL_DATA!$B$18,FU!$U1640)),U1640,"")</f>
        <v>Cholina</v>
      </c>
      <c r="T1640" t="str">
        <f t="array" ref="T1640">IFERROR(INDEX($S$3:$S$6255,SMALL(IF(ISNUMBER(SEARCH("",$S$3:$S$6255)),ROW($S$1:$S$6253),""),ROW(S1638))),"")</f>
        <v>Cholina</v>
      </c>
      <c r="U1640" t="s">
        <v>3659</v>
      </c>
      <c r="V1640">
        <v>544795.0</v>
      </c>
    </row>
    <row r="1641" spans="13:22" ht="12.75" customHeight="1">
      <c r="M1641" s="336">
        <f>IF(ISNUMBER(SEARCH(ZAKL_DATA!$B$29,N1641)),MAX($M$2:M1640)+1,0)</f>
        <v>0.0</v>
      </c>
      <c r="N1641" s="318"/>
      <c r="O1641" s="316"/>
      <c r="Q1641" s="320" t="str">
        <f>IFERROR(VLOOKUP(ROWS($Q$3:Q1641),$M$3:$N$1699,2,0),"")</f>
        <v/>
      </c>
      <c r="S1641" t="str">
        <f>IF(ISNUMBER(SEARCH(ZAKL_DATA!$B$18,FU!$U1641)),U1641,"")</f>
        <v>Choltice</v>
      </c>
      <c r="T1641" t="str">
        <f t="array" ref="T1641">IFERROR(INDEX($S$3:$S$6255,SMALL(IF(ISNUMBER(SEARCH("",$S$3:$S$6255)),ROW($S$1:$S$6253),""),ROW(S1639))),"")</f>
        <v>Choltice</v>
      </c>
      <c r="U1641" t="s">
        <v>7365</v>
      </c>
      <c r="V1641">
        <v>544809.0</v>
      </c>
    </row>
    <row r="1642" spans="13:22" ht="12.75" customHeight="1">
      <c r="M1642" s="336">
        <f>IF(ISNUMBER(SEARCH(ZAKL_DATA!$B$29,N1642)),MAX($M$2:M1641)+1,0)</f>
        <v>0.0</v>
      </c>
      <c r="N1642" s="318"/>
      <c r="O1642" s="316"/>
      <c r="Q1642" s="320" t="str">
        <f>IFERROR(VLOOKUP(ROWS($Q$3:Q1642),$M$3:$N$1699,2,0),"")</f>
        <v/>
      </c>
      <c r="S1642" t="str">
        <f>IF(ISNUMBER(SEARCH(ZAKL_DATA!$B$18,FU!$U1642)),U1642,"")</f>
        <v>Chomle</v>
      </c>
      <c r="T1642" t="str">
        <f t="array" ref="T1642">IFERROR(INDEX($S$3:$S$6255,SMALL(IF(ISNUMBER(SEARCH("",$S$3:$S$6255)),ROW($S$1:$S$6253),""),ROW(S1640))),"")</f>
        <v>Chomle</v>
      </c>
      <c r="U1642" t="s">
        <v>4973</v>
      </c>
      <c r="V1642">
        <v>544817.0</v>
      </c>
    </row>
    <row r="1643" spans="13:22" ht="12.75" customHeight="1">
      <c r="M1643" s="336">
        <f>IF(ISNUMBER(SEARCH(ZAKL_DATA!$B$29,N1643)),MAX($M$2:M1642)+1,0)</f>
        <v>0.0</v>
      </c>
      <c r="N1643" s="318"/>
      <c r="O1643" s="316"/>
      <c r="Q1643" s="320" t="str">
        <f>IFERROR(VLOOKUP(ROWS($Q$3:Q1643),$M$3:$N$1699,2,0),"")</f>
        <v/>
      </c>
      <c r="S1643" t="str">
        <f>IF(ISNUMBER(SEARCH(ZAKL_DATA!$B$18,FU!$U1643)),U1643,"")</f>
        <v>Chomutice</v>
      </c>
      <c r="T1643" t="str">
        <f t="array" ref="T1643">IFERROR(INDEX($S$3:$S$6255,SMALL(IF(ISNUMBER(SEARCH("",$S$3:$S$6255)),ROW($S$1:$S$6253),""),ROW(S1641))),"")</f>
        <v>Chomutice</v>
      </c>
      <c r="U1643" t="s">
        <v>7207</v>
      </c>
      <c r="V1643">
        <v>544825.0</v>
      </c>
    </row>
    <row r="1644" spans="13:22" ht="12.75" customHeight="1">
      <c r="M1644" s="336">
        <f>IF(ISNUMBER(SEARCH(ZAKL_DATA!$B$29,N1644)),MAX($M$2:M1643)+1,0)</f>
        <v>0.0</v>
      </c>
      <c r="N1644" s="318"/>
      <c r="O1644" s="316"/>
      <c r="Q1644" s="320" t="str">
        <f>IFERROR(VLOOKUP(ROWS($Q$3:Q1644),$M$3:$N$1699,2,0),"")</f>
        <v/>
      </c>
      <c r="S1644" t="str">
        <f>IF(ISNUMBER(SEARCH(ZAKL_DATA!$B$18,FU!$U1644)),U1644,"")</f>
        <v>Chomutov</v>
      </c>
      <c r="T1644" t="str">
        <f t="array" ref="T1644">IFERROR(INDEX($S$3:$S$6255,SMALL(IF(ISNUMBER(SEARCH("",$S$3:$S$6255)),ROW($S$1:$S$6253),""),ROW(S1642))),"")</f>
        <v>Chomutov</v>
      </c>
      <c r="U1644" t="s">
        <v>6423</v>
      </c>
      <c r="V1644">
        <v>544833.0</v>
      </c>
    </row>
    <row r="1645" spans="13:22" ht="12.75" customHeight="1">
      <c r="M1645" s="336">
        <f>IF(ISNUMBER(SEARCH(ZAKL_DATA!$B$29,N1645)),MAX($M$2:M1644)+1,0)</f>
        <v>0.0</v>
      </c>
      <c r="N1645" s="318"/>
      <c r="O1645" s="316"/>
      <c r="Q1645" s="320" t="str">
        <f>IFERROR(VLOOKUP(ROWS($Q$3:Q1645),$M$3:$N$1699,2,0),"")</f>
        <v/>
      </c>
      <c r="S1645" t="str">
        <f>IF(ISNUMBER(SEARCH(ZAKL_DATA!$B$18,FU!$U1645)),U1645,"")</f>
        <v>Chomýž</v>
      </c>
      <c r="T1645" t="str">
        <f t="array" ref="T1645">IFERROR(INDEX($S$3:$S$6255,SMALL(IF(ISNUMBER(SEARCH("",$S$3:$S$6255)),ROW($S$1:$S$6253),""),ROW(S1643))),"")</f>
        <v>Chomýž</v>
      </c>
      <c r="U1645" t="s">
        <v>8246</v>
      </c>
      <c r="V1645">
        <v>544841.0</v>
      </c>
    </row>
    <row r="1646" spans="13:22" ht="12.75" customHeight="1">
      <c r="M1646" s="336">
        <f>IF(ISNUMBER(SEARCH(ZAKL_DATA!$B$29,N1646)),MAX($M$2:M1645)+1,0)</f>
        <v>0.0</v>
      </c>
      <c r="N1646" s="318"/>
      <c r="O1646" s="316"/>
      <c r="Q1646" s="320" t="str">
        <f>IFERROR(VLOOKUP(ROWS($Q$3:Q1646),$M$3:$N$1699,2,0),"")</f>
        <v/>
      </c>
      <c r="S1646" t="str">
        <f>IF(ISNUMBER(SEARCH(ZAKL_DATA!$B$18,FU!$U1646)),U1646,"")</f>
        <v>Choratice</v>
      </c>
      <c r="T1646" t="str">
        <f t="array" ref="T1646">IFERROR(INDEX($S$3:$S$6255,SMALL(IF(ISNUMBER(SEARCH("",$S$3:$S$6255)),ROW($S$1:$S$6253),""),ROW(S1644))),"")</f>
        <v>Choratice</v>
      </c>
      <c r="U1646" t="s">
        <v>4219</v>
      </c>
      <c r="V1646">
        <v>544850.0</v>
      </c>
    </row>
    <row r="1647" spans="13:22" ht="12.75" customHeight="1">
      <c r="M1647" s="336">
        <f>IF(ISNUMBER(SEARCH(ZAKL_DATA!$B$29,N1647)),MAX($M$2:M1646)+1,0)</f>
        <v>0.0</v>
      </c>
      <c r="N1647" s="318"/>
      <c r="O1647" s="316"/>
      <c r="Q1647" s="320" t="str">
        <f>IFERROR(VLOOKUP(ROWS($Q$3:Q1647),$M$3:$N$1699,2,0),"")</f>
        <v/>
      </c>
      <c r="S1647" t="str">
        <f>IF(ISNUMBER(SEARCH(ZAKL_DATA!$B$18,FU!$U1647)),U1647,"")</f>
        <v>Chornice</v>
      </c>
      <c r="T1647" t="str">
        <f t="array" ref="T1647">IFERROR(INDEX($S$3:$S$6255,SMALL(IF(ISNUMBER(SEARCH("",$S$3:$S$6255)),ROW($S$1:$S$6253),""),ROW(S1645))),"")</f>
        <v>Chornice</v>
      </c>
      <c r="U1647" t="s">
        <v>7544</v>
      </c>
      <c r="V1647">
        <v>544868.0</v>
      </c>
    </row>
    <row r="1648" spans="13:22" ht="12.75" customHeight="1">
      <c r="M1648" s="336">
        <f>IF(ISNUMBER(SEARCH(ZAKL_DATA!$B$29,N1648)),MAX($M$2:M1647)+1,0)</f>
        <v>0.0</v>
      </c>
      <c r="N1648" s="318"/>
      <c r="O1648" s="316"/>
      <c r="Q1648" s="320" t="str">
        <f>IFERROR(VLOOKUP(ROWS($Q$3:Q1648),$M$3:$N$1699,2,0),"")</f>
        <v/>
      </c>
      <c r="S1648" t="str">
        <f>IF(ISNUMBER(SEARCH(ZAKL_DATA!$B$18,FU!$U1648)),U1648,"")</f>
        <v>Chorušice</v>
      </c>
      <c r="T1648" t="str">
        <f t="array" ref="T1648">IFERROR(INDEX($S$3:$S$6255,SMALL(IF(ISNUMBER(SEARCH("",$S$3:$S$6255)),ROW($S$1:$S$6253),""),ROW(S1646))),"")</f>
        <v>Chorušice</v>
      </c>
      <c r="U1648" t="s">
        <v>4434</v>
      </c>
      <c r="V1648">
        <v>544876.0</v>
      </c>
    </row>
    <row r="1649" spans="13:22" ht="12.75" customHeight="1">
      <c r="M1649" s="336">
        <f>IF(ISNUMBER(SEARCH(ZAKL_DATA!$B$29,N1649)),MAX($M$2:M1648)+1,0)</f>
        <v>0.0</v>
      </c>
      <c r="N1649" s="318"/>
      <c r="O1649" s="316"/>
      <c r="Q1649" s="320" t="str">
        <f>IFERROR(VLOOKUP(ROWS($Q$3:Q1649),$M$3:$N$1699,2,0),"")</f>
        <v/>
      </c>
      <c r="S1649" t="str">
        <f>IF(ISNUMBER(SEARCH(ZAKL_DATA!$B$18,FU!$U1649)),U1649,"")</f>
        <v>Choryně</v>
      </c>
      <c r="T1649" t="str">
        <f t="array" ref="T1649">IFERROR(INDEX($S$3:$S$6255,SMALL(IF(ISNUMBER(SEARCH("",$S$3:$S$6255)),ROW($S$1:$S$6253),""),ROW(S1647))),"")</f>
        <v>Choryně</v>
      </c>
      <c r="U1649" t="s">
        <v>5111</v>
      </c>
      <c r="V1649">
        <v>544884.0</v>
      </c>
    </row>
    <row r="1650" spans="13:22" ht="12.75" customHeight="1">
      <c r="M1650" s="336">
        <f>IF(ISNUMBER(SEARCH(ZAKL_DATA!$B$29,N1650)),MAX($M$2:M1649)+1,0)</f>
        <v>0.0</v>
      </c>
      <c r="N1650" s="318"/>
      <c r="O1650" s="316"/>
      <c r="Q1650" s="320" t="str">
        <f>IFERROR(VLOOKUP(ROWS($Q$3:Q1650),$M$3:$N$1699,2,0),"")</f>
        <v/>
      </c>
      <c r="S1650" t="str">
        <f>IF(ISNUMBER(SEARCH(ZAKL_DATA!$B$18,FU!$U1650)),U1650,"")</f>
        <v>Choťánky</v>
      </c>
      <c r="T1650" t="str">
        <f t="array" ref="T1650">IFERROR(INDEX($S$3:$S$6255,SMALL(IF(ISNUMBER(SEARCH("",$S$3:$S$6255)),ROW($S$1:$S$6253),""),ROW(S1648))),"")</f>
        <v>Choťánky</v>
      </c>
      <c r="U1650" t="s">
        <v>4646</v>
      </c>
      <c r="V1650">
        <v>544892.0</v>
      </c>
    </row>
    <row r="1651" spans="13:22" ht="12.75" customHeight="1">
      <c r="M1651" s="336">
        <f>IF(ISNUMBER(SEARCH(ZAKL_DATA!$B$29,N1651)),MAX($M$2:M1650)+1,0)</f>
        <v>0.0</v>
      </c>
      <c r="N1651" s="318"/>
      <c r="O1651" s="316"/>
      <c r="Q1651" s="320" t="str">
        <f>IFERROR(VLOOKUP(ROWS($Q$3:Q1651),$M$3:$N$1699,2,0),"")</f>
        <v/>
      </c>
      <c r="S1651" t="str">
        <f>IF(ISNUMBER(SEARCH(ZAKL_DATA!$B$18,FU!$U1651)),U1651,"")</f>
        <v>Chotěboř</v>
      </c>
      <c r="T1651" t="str">
        <f t="array" ref="T1651">IFERROR(INDEX($S$3:$S$6255,SMALL(IF(ISNUMBER(SEARCH("",$S$3:$S$6255)),ROW($S$1:$S$6253),""),ROW(S1649))),"")</f>
        <v>Chotěboř</v>
      </c>
      <c r="U1651" t="s">
        <v>6865</v>
      </c>
      <c r="V1651">
        <v>544906.0</v>
      </c>
    </row>
    <row r="1652" spans="13:22" ht="12.75" customHeight="1">
      <c r="M1652" s="336">
        <f>IF(ISNUMBER(SEARCH(ZAKL_DATA!$B$29,N1652)),MAX($M$2:M1651)+1,0)</f>
        <v>0.0</v>
      </c>
      <c r="N1652" s="318"/>
      <c r="O1652" s="316"/>
      <c r="Q1652" s="320" t="str">
        <f>IFERROR(VLOOKUP(ROWS($Q$3:Q1652),$M$3:$N$1699,2,0),"")</f>
        <v/>
      </c>
      <c r="S1652" t="str">
        <f>IF(ISNUMBER(SEARCH(ZAKL_DATA!$B$18,FU!$U1652)),U1652,"")</f>
        <v>Chotěbudice</v>
      </c>
      <c r="T1652" t="str">
        <f t="array" ref="T1652">IFERROR(INDEX($S$3:$S$6255,SMALL(IF(ISNUMBER(SEARCH("",$S$3:$S$6255)),ROW($S$1:$S$6253),""),ROW(S1650))),"")</f>
        <v>Chotěbudice</v>
      </c>
      <c r="U1652" t="s">
        <v>5612</v>
      </c>
      <c r="V1652">
        <v>544914.0</v>
      </c>
    </row>
    <row r="1653" spans="13:22" ht="12.75" customHeight="1">
      <c r="M1653" s="336">
        <f>IF(ISNUMBER(SEARCH(ZAKL_DATA!$B$29,N1653)),MAX($M$2:M1652)+1,0)</f>
        <v>0.0</v>
      </c>
      <c r="N1653" s="318"/>
      <c r="O1653" s="316"/>
      <c r="Q1653" s="320" t="str">
        <f>IFERROR(VLOOKUP(ROWS($Q$3:Q1653),$M$3:$N$1699,2,0),"")</f>
        <v/>
      </c>
      <c r="S1653" t="str">
        <f>IF(ISNUMBER(SEARCH(ZAKL_DATA!$B$18,FU!$U1653)),U1653,"")</f>
        <v>Chotěbuz</v>
      </c>
      <c r="T1653" t="str">
        <f t="array" ref="T1653">IFERROR(INDEX($S$3:$S$6255,SMALL(IF(ISNUMBER(SEARCH("",$S$3:$S$6255)),ROW($S$1:$S$6253),""),ROW(S1651))),"")</f>
        <v>Chotěbuz</v>
      </c>
      <c r="U1653" t="s">
        <v>5974</v>
      </c>
      <c r="V1653">
        <v>544922.0</v>
      </c>
    </row>
    <row r="1654" spans="13:22" ht="12.75" customHeight="1">
      <c r="M1654" s="336">
        <f>IF(ISNUMBER(SEARCH(ZAKL_DATA!$B$29,N1654)),MAX($M$2:M1653)+1,0)</f>
        <v>0.0</v>
      </c>
      <c r="N1654" s="318"/>
      <c r="O1654" s="316"/>
      <c r="Q1654" s="320" t="str">
        <f>IFERROR(VLOOKUP(ROWS($Q$3:Q1654),$M$3:$N$1699,2,0),"")</f>
        <v/>
      </c>
      <c r="S1654" t="str">
        <f>IF(ISNUMBER(SEARCH(ZAKL_DATA!$B$18,FU!$U1654)),U1654,"")</f>
        <v>Choteč</v>
      </c>
      <c r="T1654" t="str">
        <f t="array" ref="T1654">IFERROR(INDEX($S$3:$S$6255,SMALL(IF(ISNUMBER(SEARCH("",$S$3:$S$6255)),ROW($S$1:$S$6253),""),ROW(S1652))),"")</f>
        <v>Choteč</v>
      </c>
      <c r="U1654" t="s">
        <v>4816</v>
      </c>
      <c r="V1654">
        <v>544931.0</v>
      </c>
    </row>
    <row r="1655" spans="13:22" ht="12.75" customHeight="1">
      <c r="M1655" s="336">
        <f>IF(ISNUMBER(SEARCH(ZAKL_DATA!$B$29,N1655)),MAX($M$2:M1654)+1,0)</f>
        <v>0.0</v>
      </c>
      <c r="N1655" s="318"/>
      <c r="O1655" s="316"/>
      <c r="Q1655" s="320" t="str">
        <f>IFERROR(VLOOKUP(ROWS($Q$3:Q1655),$M$3:$N$1699,2,0),"")</f>
        <v/>
      </c>
      <c r="S1655" t="str">
        <f>IF(ISNUMBER(SEARCH(ZAKL_DATA!$B$18,FU!$U1655)),U1655,"")</f>
        <v>Choteč</v>
      </c>
      <c r="T1655" t="str">
        <f t="array" ref="T1655">IFERROR(INDEX($S$3:$S$6255,SMALL(IF(ISNUMBER(SEARCH("",$S$3:$S$6255)),ROW($S$1:$S$6253),""),ROW(S1653))),"")</f>
        <v>Choteč</v>
      </c>
      <c r="U1655" t="s">
        <v>4816</v>
      </c>
      <c r="V1655">
        <v>544949.0</v>
      </c>
    </row>
    <row r="1656" spans="13:22" ht="12.75" customHeight="1">
      <c r="M1656" s="336">
        <f>IF(ISNUMBER(SEARCH(ZAKL_DATA!$B$29,N1656)),MAX($M$2:M1655)+1,0)</f>
        <v>0.0</v>
      </c>
      <c r="N1656" s="318"/>
      <c r="O1656" s="316"/>
      <c r="Q1656" s="320" t="str">
        <f>IFERROR(VLOOKUP(ROWS($Q$3:Q1656),$M$3:$N$1699,2,0),"")</f>
        <v/>
      </c>
      <c r="S1656" t="str">
        <f>IF(ISNUMBER(SEARCH(ZAKL_DATA!$B$18,FU!$U1656)),U1656,"")</f>
        <v>Choteč</v>
      </c>
      <c r="T1656" t="str">
        <f t="array" ref="T1656">IFERROR(INDEX($S$3:$S$6255,SMALL(IF(ISNUMBER(SEARCH("",$S$3:$S$6255)),ROW($S$1:$S$6253),""),ROW(S1654))),"")</f>
        <v>Choteč</v>
      </c>
      <c r="U1656" t="s">
        <v>4816</v>
      </c>
      <c r="V1656">
        <v>544957.0</v>
      </c>
    </row>
    <row r="1657" spans="13:22" ht="12.75" customHeight="1">
      <c r="M1657" s="336">
        <f>IF(ISNUMBER(SEARCH(ZAKL_DATA!$B$29,N1657)),MAX($M$2:M1656)+1,0)</f>
        <v>0.0</v>
      </c>
      <c r="N1657" s="318"/>
      <c r="O1657" s="316"/>
      <c r="Q1657" s="320" t="str">
        <f>IFERROR(VLOOKUP(ROWS($Q$3:Q1657),$M$3:$N$1699,2,0),"")</f>
        <v/>
      </c>
      <c r="S1657" t="str">
        <f>IF(ISNUMBER(SEARCH(ZAKL_DATA!$B$18,FU!$U1657)),U1657,"")</f>
        <v>Chotěmice</v>
      </c>
      <c r="T1657" t="str">
        <f t="array" ref="T1657">IFERROR(INDEX($S$3:$S$6255,SMALL(IF(ISNUMBER(SEARCH("",$S$3:$S$6255)),ROW($S$1:$S$6253),""),ROW(S1655))),"")</f>
        <v>Chotěmice</v>
      </c>
      <c r="U1657" t="s">
        <v>5750</v>
      </c>
      <c r="V1657">
        <v>544965.0</v>
      </c>
    </row>
    <row r="1658" spans="13:22" ht="12.75" customHeight="1">
      <c r="M1658" s="336">
        <f>IF(ISNUMBER(SEARCH(ZAKL_DATA!$B$29,N1658)),MAX($M$2:M1657)+1,0)</f>
        <v>0.0</v>
      </c>
      <c r="N1658" s="318"/>
      <c r="O1658" s="316"/>
      <c r="Q1658" s="320" t="str">
        <f>IFERROR(VLOOKUP(ROWS($Q$3:Q1658),$M$3:$N$1699,2,0),"")</f>
        <v/>
      </c>
      <c r="S1658" t="str">
        <f>IF(ISNUMBER(SEARCH(ZAKL_DATA!$B$18,FU!$U1658)),U1658,"")</f>
        <v>Chotěnov</v>
      </c>
      <c r="T1658" t="str">
        <f t="array" ref="T1658">IFERROR(INDEX($S$3:$S$6255,SMALL(IF(ISNUMBER(SEARCH("",$S$3:$S$6255)),ROW($S$1:$S$6253),""),ROW(S1656))),"")</f>
        <v>Chotěnov</v>
      </c>
      <c r="U1658" t="s">
        <v>7545</v>
      </c>
      <c r="V1658">
        <v>544973.0</v>
      </c>
    </row>
    <row r="1659" spans="13:22" ht="12.75" customHeight="1">
      <c r="M1659" s="336">
        <f>IF(ISNUMBER(SEARCH(ZAKL_DATA!$B$29,N1659)),MAX($M$2:M1658)+1,0)</f>
        <v>0.0</v>
      </c>
      <c r="N1659" s="318"/>
      <c r="O1659" s="316"/>
      <c r="Q1659" s="320" t="str">
        <f>IFERROR(VLOOKUP(ROWS($Q$3:Q1659),$M$3:$N$1699,2,0),"")</f>
        <v/>
      </c>
      <c r="S1659" t="str">
        <f>IF(ISNUMBER(SEARCH(ZAKL_DATA!$B$18,FU!$U1659)),U1659,"")</f>
        <v>Chotěšice</v>
      </c>
      <c r="T1659" t="str">
        <f t="array" ref="T1659">IFERROR(INDEX($S$3:$S$6255,SMALL(IF(ISNUMBER(SEARCH("",$S$3:$S$6255)),ROW($S$1:$S$6253),""),ROW(S1657))),"")</f>
        <v>Chotěšice</v>
      </c>
      <c r="U1659" t="s">
        <v>4647</v>
      </c>
      <c r="V1659">
        <v>544981.0</v>
      </c>
    </row>
    <row r="1660" spans="13:22" ht="12.75" customHeight="1">
      <c r="M1660" s="336">
        <f>IF(ISNUMBER(SEARCH(ZAKL_DATA!$B$29,N1660)),MAX($M$2:M1659)+1,0)</f>
        <v>0.0</v>
      </c>
      <c r="N1660" s="318"/>
      <c r="O1660" s="316"/>
      <c r="Q1660" s="320" t="str">
        <f>IFERROR(VLOOKUP(ROWS($Q$3:Q1660),$M$3:$N$1699,2,0),"")</f>
        <v/>
      </c>
      <c r="S1660" t="str">
        <f>IF(ISNUMBER(SEARCH(ZAKL_DATA!$B$18,FU!$U1660)),U1660,"")</f>
        <v>Chotěšov</v>
      </c>
      <c r="T1660" t="str">
        <f t="array" ref="T1660">IFERROR(INDEX($S$3:$S$6255,SMALL(IF(ISNUMBER(SEARCH("",$S$3:$S$6255)),ROW($S$1:$S$6253),""),ROW(S1658))),"")</f>
        <v>Chotěšov</v>
      </c>
      <c r="U1660" t="s">
        <v>6071</v>
      </c>
      <c r="V1660">
        <v>544990.0</v>
      </c>
    </row>
    <row r="1661" spans="13:22" ht="12.75" customHeight="1">
      <c r="M1661" s="336">
        <f>IF(ISNUMBER(SEARCH(ZAKL_DATA!$B$29,N1661)),MAX($M$2:M1660)+1,0)</f>
        <v>0.0</v>
      </c>
      <c r="N1661" s="318"/>
      <c r="O1661" s="316"/>
      <c r="Q1661" s="320" t="str">
        <f>IFERROR(VLOOKUP(ROWS($Q$3:Q1661),$M$3:$N$1699,2,0),"")</f>
        <v/>
      </c>
      <c r="S1661" t="str">
        <f>IF(ISNUMBER(SEARCH(ZAKL_DATA!$B$18,FU!$U1661)),U1661,"")</f>
        <v>Chotěšov</v>
      </c>
      <c r="T1661" t="str">
        <f t="array" ref="T1661">IFERROR(INDEX($S$3:$S$6255,SMALL(IF(ISNUMBER(SEARCH("",$S$3:$S$6255)),ROW($S$1:$S$6253),""),ROW(S1659))),"")</f>
        <v>Chotěšov</v>
      </c>
      <c r="U1661" t="s">
        <v>6071</v>
      </c>
      <c r="V1661">
        <v>545007.0</v>
      </c>
    </row>
    <row r="1662" spans="13:22" ht="12.75" customHeight="1">
      <c r="M1662" s="336">
        <f>IF(ISNUMBER(SEARCH(ZAKL_DATA!$B$29,N1662)),MAX($M$2:M1661)+1,0)</f>
        <v>0.0</v>
      </c>
      <c r="N1662" s="318"/>
      <c r="O1662" s="316"/>
      <c r="Q1662" s="320" t="str">
        <f>IFERROR(VLOOKUP(ROWS($Q$3:Q1662),$M$3:$N$1699,2,0),"")</f>
        <v/>
      </c>
      <c r="S1662" t="str">
        <f>IF(ISNUMBER(SEARCH(ZAKL_DATA!$B$18,FU!$U1662)),U1662,"")</f>
        <v>Chotětov</v>
      </c>
      <c r="T1662" t="str">
        <f t="array" ref="T1662">IFERROR(INDEX($S$3:$S$6255,SMALL(IF(ISNUMBER(SEARCH("",$S$3:$S$6255)),ROW($S$1:$S$6253),""),ROW(S1660))),"")</f>
        <v>Chotětov</v>
      </c>
      <c r="U1662" t="s">
        <v>4532</v>
      </c>
      <c r="V1662">
        <v>545015.0</v>
      </c>
    </row>
    <row r="1663" spans="13:22" ht="12.75" customHeight="1">
      <c r="M1663" s="336">
        <f>IF(ISNUMBER(SEARCH(ZAKL_DATA!$B$29,N1663)),MAX($M$2:M1662)+1,0)</f>
        <v>0.0</v>
      </c>
      <c r="N1663" s="318"/>
      <c r="O1663" s="316"/>
      <c r="Q1663" s="320" t="str">
        <f>IFERROR(VLOOKUP(ROWS($Q$3:Q1663),$M$3:$N$1699,2,0),"")</f>
        <v/>
      </c>
      <c r="S1663" t="str">
        <f>IF(ISNUMBER(SEARCH(ZAKL_DATA!$B$18,FU!$U1663)),U1663,"")</f>
        <v>Chotěvice</v>
      </c>
      <c r="T1663" t="str">
        <f t="array" ref="T1663">IFERROR(INDEX($S$3:$S$6255,SMALL(IF(ISNUMBER(SEARCH("",$S$3:$S$6255)),ROW($S$1:$S$6253),""),ROW(S1661))),"")</f>
        <v>Chotěvice</v>
      </c>
      <c r="U1663" t="s">
        <v>7644</v>
      </c>
      <c r="V1663">
        <v>545023.0</v>
      </c>
    </row>
    <row r="1664" spans="13:22" ht="12.75" customHeight="1">
      <c r="M1664" s="336">
        <f>IF(ISNUMBER(SEARCH(ZAKL_DATA!$B$29,N1664)),MAX($M$2:M1663)+1,0)</f>
        <v>0.0</v>
      </c>
      <c r="N1664" s="318"/>
      <c r="O1664" s="316"/>
      <c r="Q1664" s="320" t="str">
        <f>IFERROR(VLOOKUP(ROWS($Q$3:Q1664),$M$3:$N$1699,2,0),"")</f>
        <v/>
      </c>
      <c r="S1664" t="str">
        <f>IF(ISNUMBER(SEARCH(ZAKL_DATA!$B$18,FU!$U1664)),U1664,"")</f>
        <v>Chotíkov</v>
      </c>
      <c r="T1664" t="str">
        <f t="array" ref="T1664">IFERROR(INDEX($S$3:$S$6255,SMALL(IF(ISNUMBER(SEARCH("",$S$3:$S$6255)),ROW($S$1:$S$6253),""),ROW(S1662))),"")</f>
        <v>Chotíkov</v>
      </c>
      <c r="U1664" t="s">
        <v>6126</v>
      </c>
      <c r="V1664">
        <v>545031.0</v>
      </c>
    </row>
    <row r="1665" spans="13:22" ht="12.75" customHeight="1">
      <c r="M1665" s="336">
        <f>IF(ISNUMBER(SEARCH(ZAKL_DATA!$B$29,N1665)),MAX($M$2:M1664)+1,0)</f>
        <v>0.0</v>
      </c>
      <c r="N1665" s="318"/>
      <c r="O1665" s="316"/>
      <c r="Q1665" s="320" t="str">
        <f>IFERROR(VLOOKUP(ROWS($Q$3:Q1665),$M$3:$N$1699,2,0),"")</f>
        <v/>
      </c>
      <c r="S1665" t="str">
        <f>IF(ISNUMBER(SEARCH(ZAKL_DATA!$B$18,FU!$U1665)),U1665,"")</f>
        <v>Chotilsko</v>
      </c>
      <c r="T1665" t="str">
        <f t="array" ref="T1665">IFERROR(INDEX($S$3:$S$6255,SMALL(IF(ISNUMBER(SEARCH("",$S$3:$S$6255)),ROW($S$1:$S$6253),""),ROW(S1663))),"")</f>
        <v>Chotilsko</v>
      </c>
      <c r="U1665" t="s">
        <v>4901</v>
      </c>
      <c r="V1665">
        <v>545040.0</v>
      </c>
    </row>
    <row r="1666" spans="13:22" ht="12.75" customHeight="1">
      <c r="M1666" s="336">
        <f>IF(ISNUMBER(SEARCH(ZAKL_DATA!$B$29,N1666)),MAX($M$2:M1665)+1,0)</f>
        <v>0.0</v>
      </c>
      <c r="N1666" s="318"/>
      <c r="O1666" s="316"/>
      <c r="Q1666" s="320" t="str">
        <f>IFERROR(VLOOKUP(ROWS($Q$3:Q1666),$M$3:$N$1699,2,0),"")</f>
        <v/>
      </c>
      <c r="S1666" t="str">
        <f>IF(ISNUMBER(SEARCH(ZAKL_DATA!$B$18,FU!$U1666)),U1666,"")</f>
        <v>Chotiměř</v>
      </c>
      <c r="T1666" t="str">
        <f t="array" ref="T1666">IFERROR(INDEX($S$3:$S$6255,SMALL(IF(ISNUMBER(SEARCH("",$S$3:$S$6255)),ROW($S$1:$S$6253),""),ROW(S1664))),"")</f>
        <v>Chotiměř</v>
      </c>
      <c r="U1666" t="s">
        <v>6591</v>
      </c>
      <c r="V1666">
        <v>545058.0</v>
      </c>
    </row>
    <row r="1667" spans="13:22" ht="12.75" customHeight="1">
      <c r="M1667" s="336">
        <f>IF(ISNUMBER(SEARCH(ZAKL_DATA!$B$29,N1667)),MAX($M$2:M1666)+1,0)</f>
        <v>0.0</v>
      </c>
      <c r="N1667" s="318"/>
      <c r="O1667" s="316"/>
      <c r="Q1667" s="320" t="str">
        <f>IFERROR(VLOOKUP(ROWS($Q$3:Q1667),$M$3:$N$1699,2,0),"")</f>
        <v/>
      </c>
      <c r="S1667" t="str">
        <f>IF(ISNUMBER(SEARCH(ZAKL_DATA!$B$18,FU!$U1667)),U1667,"")</f>
        <v>Chotiněves</v>
      </c>
      <c r="T1667" t="str">
        <f t="array" ref="T1667">IFERROR(INDEX($S$3:$S$6255,SMALL(IF(ISNUMBER(SEARCH("",$S$3:$S$6255)),ROW($S$1:$S$6253),""),ROW(S1665))),"")</f>
        <v>Chotiněves</v>
      </c>
      <c r="U1667" t="s">
        <v>6592</v>
      </c>
      <c r="V1667">
        <v>545066.0</v>
      </c>
    </row>
    <row r="1668" spans="13:22" ht="12.75" customHeight="1">
      <c r="M1668" s="336">
        <f>IF(ISNUMBER(SEARCH(ZAKL_DATA!$B$29,N1668)),MAX($M$2:M1667)+1,0)</f>
        <v>0.0</v>
      </c>
      <c r="N1668" s="318"/>
      <c r="O1668" s="316"/>
      <c r="Q1668" s="320" t="str">
        <f>IFERROR(VLOOKUP(ROWS($Q$3:Q1668),$M$3:$N$1699,2,0),"")</f>
        <v/>
      </c>
      <c r="S1668" t="str">
        <f>IF(ISNUMBER(SEARCH(ZAKL_DATA!$B$18,FU!$U1668)),U1668,"")</f>
        <v>Chotovice</v>
      </c>
      <c r="T1668" t="str">
        <f t="array" ref="T1668">IFERROR(INDEX($S$3:$S$6255,SMALL(IF(ISNUMBER(SEARCH("",$S$3:$S$6255)),ROW($S$1:$S$6253),""),ROW(S1666))),"")</f>
        <v>Chotovice</v>
      </c>
      <c r="U1668" t="s">
        <v>6302</v>
      </c>
      <c r="V1668">
        <v>545074.0</v>
      </c>
    </row>
    <row r="1669" spans="13:22" ht="12.75" customHeight="1">
      <c r="M1669" s="336">
        <f>IF(ISNUMBER(SEARCH(ZAKL_DATA!$B$29,N1669)),MAX($M$2:M1668)+1,0)</f>
        <v>0.0</v>
      </c>
      <c r="N1669" s="318"/>
      <c r="O1669" s="316"/>
      <c r="Q1669" s="320" t="str">
        <f>IFERROR(VLOOKUP(ROWS($Q$3:Q1669),$M$3:$N$1699,2,0),"")</f>
        <v/>
      </c>
      <c r="S1669" t="str">
        <f>IF(ISNUMBER(SEARCH(ZAKL_DATA!$B$18,FU!$U1669)),U1669,"")</f>
        <v>Chotovice</v>
      </c>
      <c r="T1669" t="str">
        <f t="array" ref="T1669">IFERROR(INDEX($S$3:$S$6255,SMALL(IF(ISNUMBER(SEARCH("",$S$3:$S$6255)),ROW($S$1:$S$6253),""),ROW(S1667))),"")</f>
        <v>Chotovice</v>
      </c>
      <c r="U1669" t="s">
        <v>6302</v>
      </c>
      <c r="V1669">
        <v>545082.0</v>
      </c>
    </row>
    <row r="1670" spans="13:22" ht="12.75" customHeight="1">
      <c r="M1670" s="336">
        <f>IF(ISNUMBER(SEARCH(ZAKL_DATA!$B$29,N1670)),MAX($M$2:M1669)+1,0)</f>
        <v>0.0</v>
      </c>
      <c r="N1670" s="318"/>
      <c r="O1670" s="316"/>
      <c r="Q1670" s="320" t="str">
        <f>IFERROR(VLOOKUP(ROWS($Q$3:Q1670),$M$3:$N$1699,2,0),"")</f>
        <v/>
      </c>
      <c r="S1670" t="str">
        <f>IF(ISNUMBER(SEARCH(ZAKL_DATA!$B$18,FU!$U1670)),U1670,"")</f>
        <v>Choťovice</v>
      </c>
      <c r="T1670" t="str">
        <f t="array" ref="T1670">IFERROR(INDEX($S$3:$S$6255,SMALL(IF(ISNUMBER(SEARCH("",$S$3:$S$6255)),ROW($S$1:$S$6253),""),ROW(S1668))),"")</f>
        <v>Choťovice</v>
      </c>
      <c r="U1670" t="s">
        <v>4449</v>
      </c>
      <c r="V1670">
        <v>545091.0</v>
      </c>
    </row>
    <row r="1671" spans="13:22" ht="12.75" customHeight="1">
      <c r="M1671" s="336">
        <f>IF(ISNUMBER(SEARCH(ZAKL_DATA!$B$29,N1671)),MAX($M$2:M1670)+1,0)</f>
        <v>0.0</v>
      </c>
      <c r="N1671" s="318"/>
      <c r="O1671" s="316"/>
      <c r="Q1671" s="320" t="str">
        <f>IFERROR(VLOOKUP(ROWS($Q$3:Q1671),$M$3:$N$1699,2,0),"")</f>
        <v/>
      </c>
      <c r="S1671" t="str">
        <f>IF(ISNUMBER(SEARCH(ZAKL_DATA!$B$18,FU!$U1671)),U1671,"")</f>
        <v>Chotoviny</v>
      </c>
      <c r="T1671" t="str">
        <f t="array" ref="T1671">IFERROR(INDEX($S$3:$S$6255,SMALL(IF(ISNUMBER(SEARCH("",$S$3:$S$6255)),ROW($S$1:$S$6253),""),ROW(S1669))),"")</f>
        <v>Chotoviny</v>
      </c>
      <c r="U1671" t="s">
        <v>5751</v>
      </c>
      <c r="V1671">
        <v>545104.0</v>
      </c>
    </row>
    <row r="1672" spans="13:22" ht="12.75" customHeight="1">
      <c r="M1672" s="336">
        <f>IF(ISNUMBER(SEARCH(ZAKL_DATA!$B$29,N1672)),MAX($M$2:M1671)+1,0)</f>
        <v>0.0</v>
      </c>
      <c r="N1672" s="318"/>
      <c r="O1672" s="316"/>
      <c r="Q1672" s="320" t="str">
        <f>IFERROR(VLOOKUP(ROWS($Q$3:Q1672),$M$3:$N$1699,2,0),"")</f>
        <v/>
      </c>
      <c r="S1672" t="str">
        <f>IF(ISNUMBER(SEARCH(ZAKL_DATA!$B$18,FU!$U1672)),U1672,"")</f>
        <v>Chotusice</v>
      </c>
      <c r="T1672" t="str">
        <f t="array" ref="T1672">IFERROR(INDEX($S$3:$S$6255,SMALL(IF(ISNUMBER(SEARCH("",$S$3:$S$6255)),ROW($S$1:$S$6253),""),ROW(S1670))),"")</f>
        <v>Chotusice</v>
      </c>
      <c r="U1672" t="s">
        <v>4364</v>
      </c>
      <c r="V1672">
        <v>545112.0</v>
      </c>
    </row>
    <row r="1673" spans="13:22" ht="12.75" customHeight="1">
      <c r="M1673" s="336">
        <f>IF(ISNUMBER(SEARCH(ZAKL_DATA!$B$29,N1673)),MAX($M$2:M1672)+1,0)</f>
        <v>0.0</v>
      </c>
      <c r="N1673" s="318"/>
      <c r="O1673" s="316"/>
      <c r="Q1673" s="320" t="str">
        <f>IFERROR(VLOOKUP(ROWS($Q$3:Q1673),$M$3:$N$1699,2,0),"")</f>
        <v/>
      </c>
      <c r="S1673" t="str">
        <f>IF(ISNUMBER(SEARCH(ZAKL_DATA!$B$18,FU!$U1673)),U1673,"")</f>
        <v>Chotutice</v>
      </c>
      <c r="T1673" t="str">
        <f t="array" ref="T1673">IFERROR(INDEX($S$3:$S$6255,SMALL(IF(ISNUMBER(SEARCH("",$S$3:$S$6255)),ROW($S$1:$S$6253),""),ROW(S1671))),"")</f>
        <v>Chotutice</v>
      </c>
      <c r="U1673" t="s">
        <v>4290</v>
      </c>
      <c r="V1673">
        <v>545121.0</v>
      </c>
    </row>
    <row r="1674" spans="13:22" ht="12.75" customHeight="1">
      <c r="M1674" s="336">
        <f>IF(ISNUMBER(SEARCH(ZAKL_DATA!$B$29,N1674)),MAX($M$2:M1673)+1,0)</f>
        <v>0.0</v>
      </c>
      <c r="N1674" s="318"/>
      <c r="O1674" s="316"/>
      <c r="Q1674" s="320" t="str">
        <f>IFERROR(VLOOKUP(ROWS($Q$3:Q1674),$M$3:$N$1699,2,0),"")</f>
        <v/>
      </c>
      <c r="S1674" t="str">
        <f>IF(ISNUMBER(SEARCH(ZAKL_DATA!$B$18,FU!$U1674)),U1674,"")</f>
        <v>Chotýčany</v>
      </c>
      <c r="T1674" t="str">
        <f t="array" ref="T1674">IFERROR(INDEX($S$3:$S$6255,SMALL(IF(ISNUMBER(SEARCH("",$S$3:$S$6255)),ROW($S$1:$S$6253),""),ROW(S1672))),"")</f>
        <v>Chotýčany</v>
      </c>
      <c r="U1674" t="s">
        <v>4529</v>
      </c>
      <c r="V1674">
        <v>545139.0</v>
      </c>
    </row>
    <row r="1675" spans="13:22" ht="12.75" customHeight="1">
      <c r="M1675" s="336">
        <f>IF(ISNUMBER(SEARCH(ZAKL_DATA!$B$29,N1675)),MAX($M$2:M1674)+1,0)</f>
        <v>0.0</v>
      </c>
      <c r="N1675" s="318"/>
      <c r="O1675" s="316"/>
      <c r="Q1675" s="320" t="str">
        <f>IFERROR(VLOOKUP(ROWS($Q$3:Q1675),$M$3:$N$1699,2,0),"")</f>
        <v/>
      </c>
      <c r="S1675" t="str">
        <f>IF(ISNUMBER(SEARCH(ZAKL_DATA!$B$18,FU!$U1675)),U1675,"")</f>
        <v>Chotyně</v>
      </c>
      <c r="T1675" t="str">
        <f t="array" ref="T1675">IFERROR(INDEX($S$3:$S$6255,SMALL(IF(ISNUMBER(SEARCH("",$S$3:$S$6255)),ROW($S$1:$S$6253),""),ROW(S1673))),"")</f>
        <v>Chotyně</v>
      </c>
      <c r="U1675" t="s">
        <v>6518</v>
      </c>
      <c r="V1675">
        <v>545147.0</v>
      </c>
    </row>
    <row r="1676" spans="13:22" ht="12.75" customHeight="1">
      <c r="M1676" s="336">
        <f>IF(ISNUMBER(SEARCH(ZAKL_DATA!$B$29,N1676)),MAX($M$2:M1675)+1,0)</f>
        <v>0.0</v>
      </c>
      <c r="N1676" s="318"/>
      <c r="O1676" s="316"/>
      <c r="Q1676" s="320" t="str">
        <f>IFERROR(VLOOKUP(ROWS($Q$3:Q1676),$M$3:$N$1699,2,0),"")</f>
        <v/>
      </c>
      <c r="S1676" t="str">
        <f>IF(ISNUMBER(SEARCH(ZAKL_DATA!$B$18,FU!$U1676)),U1676,"")</f>
        <v>Chotýšany</v>
      </c>
      <c r="T1676" t="str">
        <f t="array" ref="T1676">IFERROR(INDEX($S$3:$S$6255,SMALL(IF(ISNUMBER(SEARCH("",$S$3:$S$6255)),ROW($S$1:$S$6253),""),ROW(S1674))),"")</f>
        <v>Chotýšany</v>
      </c>
      <c r="U1676" t="s">
        <v>3955</v>
      </c>
      <c r="V1676">
        <v>545155.0</v>
      </c>
    </row>
    <row r="1677" spans="13:22" ht="12.75" customHeight="1">
      <c r="M1677" s="336">
        <f>IF(ISNUMBER(SEARCH(ZAKL_DATA!$B$29,N1677)),MAX($M$2:M1676)+1,0)</f>
        <v>0.0</v>
      </c>
      <c r="N1677" s="318"/>
      <c r="O1677" s="316"/>
      <c r="Q1677" s="320" t="str">
        <f>IFERROR(VLOOKUP(ROWS($Q$3:Q1677),$M$3:$N$1699,2,0),"")</f>
        <v/>
      </c>
      <c r="S1677" t="str">
        <f>IF(ISNUMBER(SEARCH(ZAKL_DATA!$B$18,FU!$U1677)),U1677,"")</f>
        <v>Choustník</v>
      </c>
      <c r="T1677" t="str">
        <f t="array" ref="T1677">IFERROR(INDEX($S$3:$S$6255,SMALL(IF(ISNUMBER(SEARCH("",$S$3:$S$6255)),ROW($S$1:$S$6253),""),ROW(S1675))),"")</f>
        <v>Choustník</v>
      </c>
      <c r="U1677" t="s">
        <v>5752</v>
      </c>
      <c r="V1677">
        <v>545163.0</v>
      </c>
    </row>
    <row r="1678" spans="13:22" ht="12.75" customHeight="1">
      <c r="M1678" s="336">
        <f>IF(ISNUMBER(SEARCH(ZAKL_DATA!$B$29,N1678)),MAX($M$2:M1677)+1,0)</f>
        <v>0.0</v>
      </c>
      <c r="N1678" s="318"/>
      <c r="O1678" s="316"/>
      <c r="Q1678" s="320" t="str">
        <f>IFERROR(VLOOKUP(ROWS($Q$3:Q1678),$M$3:$N$1699,2,0),"")</f>
        <v/>
      </c>
      <c r="S1678" t="str">
        <f>IF(ISNUMBER(SEARCH(ZAKL_DATA!$B$18,FU!$U1678)),U1678,"")</f>
        <v>Choustníkovo Hradiště</v>
      </c>
      <c r="T1678" t="str">
        <f t="array" ref="T1678">IFERROR(INDEX($S$3:$S$6255,SMALL(IF(ISNUMBER(SEARCH("",$S$3:$S$6255)),ROW($S$1:$S$6253),""),ROW(S1676))),"")</f>
        <v>Choustníkovo Hradiště</v>
      </c>
      <c r="U1678" t="s">
        <v>7645</v>
      </c>
      <c r="V1678">
        <v>545171.0</v>
      </c>
    </row>
    <row r="1679" spans="13:22" ht="12.75" customHeight="1">
      <c r="M1679" s="336">
        <f>IF(ISNUMBER(SEARCH(ZAKL_DATA!$B$29,N1679)),MAX($M$2:M1678)+1,0)</f>
        <v>0.0</v>
      </c>
      <c r="N1679" s="318"/>
      <c r="O1679" s="316"/>
      <c r="Q1679" s="320" t="str">
        <f>IFERROR(VLOOKUP(ROWS($Q$3:Q1679),$M$3:$N$1699,2,0),"")</f>
        <v/>
      </c>
      <c r="S1679" t="str">
        <f>IF(ISNUMBER(SEARCH(ZAKL_DATA!$B$18,FU!$U1679)),U1679,"")</f>
        <v>Chožov</v>
      </c>
      <c r="T1679" t="str">
        <f t="array" ref="T1679">IFERROR(INDEX($S$3:$S$6255,SMALL(IF(ISNUMBER(SEARCH("",$S$3:$S$6255)),ROW($S$1:$S$6253),""),ROW(S1677))),"")</f>
        <v>Chožov</v>
      </c>
      <c r="U1679" t="s">
        <v>6697</v>
      </c>
      <c r="V1679">
        <v>545180.0</v>
      </c>
    </row>
    <row r="1680" spans="13:22" ht="12.75" customHeight="1">
      <c r="M1680" s="336">
        <f>IF(ISNUMBER(SEARCH(ZAKL_DATA!$B$29,N1680)),MAX($M$2:M1679)+1,0)</f>
        <v>0.0</v>
      </c>
      <c r="N1680" s="318"/>
      <c r="O1680" s="316"/>
      <c r="Q1680" s="320" t="str">
        <f>IFERROR(VLOOKUP(ROWS($Q$3:Q1680),$M$3:$N$1699,2,0),"")</f>
        <v/>
      </c>
      <c r="S1680" t="str">
        <f>IF(ISNUMBER(SEARCH(ZAKL_DATA!$B$18,FU!$U1680)),U1680,"")</f>
        <v>Chraberce</v>
      </c>
      <c r="T1680" t="str">
        <f t="array" ref="T1680">IFERROR(INDEX($S$3:$S$6255,SMALL(IF(ISNUMBER(SEARCH("",$S$3:$S$6255)),ROW($S$1:$S$6253),""),ROW(S1678))),"")</f>
        <v>Chraberce</v>
      </c>
      <c r="U1680" t="s">
        <v>5297</v>
      </c>
      <c r="V1680">
        <v>545198.0</v>
      </c>
    </row>
    <row r="1681" spans="13:22" ht="12.75" customHeight="1">
      <c r="M1681" s="336">
        <f>IF(ISNUMBER(SEARCH(ZAKL_DATA!$B$29,N1681)),MAX($M$2:M1680)+1,0)</f>
        <v>0.0</v>
      </c>
      <c r="N1681" s="318"/>
      <c r="O1681" s="316"/>
      <c r="Q1681" s="320" t="str">
        <f>IFERROR(VLOOKUP(ROWS($Q$3:Q1681),$M$3:$N$1699,2,0),"")</f>
        <v/>
      </c>
      <c r="S1681" t="str">
        <f>IF(ISNUMBER(SEARCH(ZAKL_DATA!$B$18,FU!$U1681)),U1681,"")</f>
        <v>Chrast</v>
      </c>
      <c r="T1681" t="str">
        <f t="array" ref="T1681">IFERROR(INDEX($S$3:$S$6255,SMALL(IF(ISNUMBER(SEARCH("",$S$3:$S$6255)),ROW($S$1:$S$6253),""),ROW(S1679))),"")</f>
        <v>Chrast</v>
      </c>
      <c r="U1681" t="s">
        <v>7091</v>
      </c>
      <c r="V1681">
        <v>545201.0</v>
      </c>
    </row>
    <row r="1682" spans="13:22" ht="12.75" customHeight="1">
      <c r="M1682" s="336">
        <f>IF(ISNUMBER(SEARCH(ZAKL_DATA!$B$29,N1682)),MAX($M$2:M1681)+1,0)</f>
        <v>0.0</v>
      </c>
      <c r="N1682" s="318"/>
      <c r="O1682" s="316"/>
      <c r="Q1682" s="320" t="str">
        <f>IFERROR(VLOOKUP(ROWS($Q$3:Q1682),$M$3:$N$1699,2,0),"")</f>
        <v/>
      </c>
      <c r="S1682" t="str">
        <f>IF(ISNUMBER(SEARCH(ZAKL_DATA!$B$18,FU!$U1682)),U1682,"")</f>
        <v>Chrást</v>
      </c>
      <c r="T1682" t="str">
        <f t="array" ref="T1682">IFERROR(INDEX($S$3:$S$6255,SMALL(IF(ISNUMBER(SEARCH("",$S$3:$S$6255)),ROW($S$1:$S$6253),""),ROW(S1680))),"")</f>
        <v>Chrást</v>
      </c>
      <c r="U1682" t="s">
        <v>4648</v>
      </c>
      <c r="V1682">
        <v>545210.0</v>
      </c>
    </row>
    <row r="1683" spans="13:22" ht="12.75" customHeight="1">
      <c r="M1683" s="336">
        <f>IF(ISNUMBER(SEARCH(ZAKL_DATA!$B$29,N1683)),MAX($M$2:M1682)+1,0)</f>
        <v>0.0</v>
      </c>
      <c r="N1683" s="318"/>
      <c r="O1683" s="316"/>
      <c r="Q1683" s="320" t="str">
        <f>IFERROR(VLOOKUP(ROWS($Q$3:Q1683),$M$3:$N$1699,2,0),"")</f>
        <v/>
      </c>
      <c r="S1683" t="str">
        <f>IF(ISNUMBER(SEARCH(ZAKL_DATA!$B$18,FU!$U1683)),U1683,"")</f>
        <v>Chrást</v>
      </c>
      <c r="T1683" t="str">
        <f t="array" ref="T1683">IFERROR(INDEX($S$3:$S$6255,SMALL(IF(ISNUMBER(SEARCH("",$S$3:$S$6255)),ROW($S$1:$S$6253),""),ROW(S1681))),"")</f>
        <v>Chrást</v>
      </c>
      <c r="U1683" t="s">
        <v>4648</v>
      </c>
      <c r="V1683">
        <v>545228.0</v>
      </c>
    </row>
    <row r="1684" spans="13:22" ht="12.75" customHeight="1">
      <c r="M1684" s="336">
        <f>IF(ISNUMBER(SEARCH(ZAKL_DATA!$B$29,N1684)),MAX($M$2:M1683)+1,0)</f>
        <v>0.0</v>
      </c>
      <c r="N1684" s="318"/>
      <c r="O1684" s="316"/>
      <c r="Q1684" s="320" t="str">
        <f>IFERROR(VLOOKUP(ROWS($Q$3:Q1684),$M$3:$N$1699,2,0),"")</f>
        <v/>
      </c>
      <c r="S1684" t="str">
        <f>IF(ISNUMBER(SEARCH(ZAKL_DATA!$B$18,FU!$U1684)),U1684,"")</f>
        <v>Chrást</v>
      </c>
      <c r="T1684" t="str">
        <f t="array" ref="T1684">IFERROR(INDEX($S$3:$S$6255,SMALL(IF(ISNUMBER(SEARCH("",$S$3:$S$6255)),ROW($S$1:$S$6253),""),ROW(S1682))),"")</f>
        <v>Chrást</v>
      </c>
      <c r="U1684" t="s">
        <v>4648</v>
      </c>
      <c r="V1684">
        <v>545236.0</v>
      </c>
    </row>
    <row r="1685" spans="13:22" ht="12.75" customHeight="1">
      <c r="M1685" s="336">
        <f>IF(ISNUMBER(SEARCH(ZAKL_DATA!$B$29,N1685)),MAX($M$2:M1684)+1,0)</f>
        <v>0.0</v>
      </c>
      <c r="N1685" s="318"/>
      <c r="O1685" s="316"/>
      <c r="Q1685" s="320" t="str">
        <f>IFERROR(VLOOKUP(ROWS($Q$3:Q1685),$M$3:$N$1699,2,0),"")</f>
        <v/>
      </c>
      <c r="S1685" t="str">
        <f>IF(ISNUMBER(SEARCH(ZAKL_DATA!$B$18,FU!$U1685)),U1685,"")</f>
        <v>Chrastava</v>
      </c>
      <c r="T1685" t="str">
        <f t="array" ref="T1685">IFERROR(INDEX($S$3:$S$6255,SMALL(IF(ISNUMBER(SEARCH("",$S$3:$S$6255)),ROW($S$1:$S$6253),""),ROW(S1683))),"")</f>
        <v>Chrastava</v>
      </c>
      <c r="U1685" t="s">
        <v>6519</v>
      </c>
      <c r="V1685">
        <v>545244.0</v>
      </c>
    </row>
    <row r="1686" spans="13:22" ht="12.75" customHeight="1">
      <c r="M1686" s="336">
        <f>IF(ISNUMBER(SEARCH(ZAKL_DATA!$B$29,N1686)),MAX($M$2:M1685)+1,0)</f>
        <v>0.0</v>
      </c>
      <c r="N1686" s="318"/>
      <c r="O1686" s="316"/>
      <c r="Q1686" s="320" t="str">
        <f>IFERROR(VLOOKUP(ROWS($Q$3:Q1686),$M$3:$N$1699,2,0),"")</f>
        <v/>
      </c>
      <c r="S1686" t="str">
        <f>IF(ISNUMBER(SEARCH(ZAKL_DATA!$B$18,FU!$U1686)),U1686,"")</f>
        <v>Chrastavec</v>
      </c>
      <c r="T1686" t="str">
        <f t="array" ref="T1686">IFERROR(INDEX($S$3:$S$6255,SMALL(IF(ISNUMBER(SEARCH("",$S$3:$S$6255)),ROW($S$1:$S$6253),""),ROW(S1684))),"")</f>
        <v>Chrastavec</v>
      </c>
      <c r="U1686" t="s">
        <v>7546</v>
      </c>
      <c r="V1686">
        <v>545252.0</v>
      </c>
    </row>
    <row r="1687" spans="13:22" ht="12.75" customHeight="1">
      <c r="M1687" s="336">
        <f>IF(ISNUMBER(SEARCH(ZAKL_DATA!$B$29,N1687)),MAX($M$2:M1686)+1,0)</f>
        <v>0.0</v>
      </c>
      <c r="N1687" s="318"/>
      <c r="O1687" s="316"/>
      <c r="Q1687" s="320" t="str">
        <f>IFERROR(VLOOKUP(ROWS($Q$3:Q1687),$M$3:$N$1699,2,0),"")</f>
        <v/>
      </c>
      <c r="S1687" t="str">
        <f>IF(ISNUMBER(SEARCH(ZAKL_DATA!$B$18,FU!$U1687)),U1687,"")</f>
        <v>Chrastavice</v>
      </c>
      <c r="T1687" t="str">
        <f t="array" ref="T1687">IFERROR(INDEX($S$3:$S$6255,SMALL(IF(ISNUMBER(SEARCH("",$S$3:$S$6255)),ROW($S$1:$S$6253),""),ROW(S1685))),"")</f>
        <v>Chrastavice</v>
      </c>
      <c r="U1687" t="s">
        <v>5868</v>
      </c>
      <c r="V1687">
        <v>545261.0</v>
      </c>
    </row>
    <row r="1688" spans="13:22" ht="12.75" customHeight="1">
      <c r="M1688" s="336">
        <f>IF(ISNUMBER(SEARCH(ZAKL_DATA!$B$29,N1688)),MAX($M$2:M1687)+1,0)</f>
        <v>0.0</v>
      </c>
      <c r="N1688" s="318"/>
      <c r="O1688" s="316"/>
      <c r="Q1688" s="320" t="str">
        <f>IFERROR(VLOOKUP(ROWS($Q$3:Q1688),$M$3:$N$1699,2,0),"")</f>
        <v/>
      </c>
      <c r="S1688" t="str">
        <f>IF(ISNUMBER(SEARCH(ZAKL_DATA!$B$18,FU!$U1688)),U1688,"")</f>
        <v>Chrášťany</v>
      </c>
      <c r="T1688" t="str">
        <f t="array" ref="T1688">IFERROR(INDEX($S$3:$S$6255,SMALL(IF(ISNUMBER(SEARCH("",$S$3:$S$6255)),ROW($S$1:$S$6253),""),ROW(S1686))),"")</f>
        <v>Chrášťany</v>
      </c>
      <c r="U1688" t="s">
        <v>4166</v>
      </c>
      <c r="V1688">
        <v>545279.0</v>
      </c>
    </row>
    <row r="1689" spans="13:22" ht="12.75" customHeight="1">
      <c r="M1689" s="336">
        <f>IF(ISNUMBER(SEARCH(ZAKL_DATA!$B$29,N1689)),MAX($M$2:M1688)+1,0)</f>
        <v>0.0</v>
      </c>
      <c r="N1689" s="318"/>
      <c r="O1689" s="316"/>
      <c r="Q1689" s="320" t="str">
        <f>IFERROR(VLOOKUP(ROWS($Q$3:Q1689),$M$3:$N$1699,2,0),"")</f>
        <v/>
      </c>
      <c r="S1689" t="str">
        <f>IF(ISNUMBER(SEARCH(ZAKL_DATA!$B$18,FU!$U1689)),U1689,"")</f>
        <v>Chrášťany</v>
      </c>
      <c r="T1689" t="str">
        <f t="array" ref="T1689">IFERROR(INDEX($S$3:$S$6255,SMALL(IF(ISNUMBER(SEARCH("",$S$3:$S$6255)),ROW($S$1:$S$6253),""),ROW(S1687))),"")</f>
        <v>Chrášťany</v>
      </c>
      <c r="U1689" t="s">
        <v>4166</v>
      </c>
      <c r="V1689">
        <v>545287.0</v>
      </c>
    </row>
    <row r="1690" spans="13:22" ht="12.75" customHeight="1">
      <c r="M1690" s="336">
        <f>IF(ISNUMBER(SEARCH(ZAKL_DATA!$B$29,N1690)),MAX($M$2:M1689)+1,0)</f>
        <v>0.0</v>
      </c>
      <c r="N1690" s="318"/>
      <c r="O1690" s="316"/>
      <c r="Q1690" s="320" t="str">
        <f>IFERROR(VLOOKUP(ROWS($Q$3:Q1690),$M$3:$N$1699,2,0),"")</f>
        <v/>
      </c>
      <c r="S1690" t="str">
        <f>IF(ISNUMBER(SEARCH(ZAKL_DATA!$B$18,FU!$U1690)),U1690,"")</f>
        <v>Chrášťany</v>
      </c>
      <c r="T1690" t="str">
        <f t="array" ref="T1690">IFERROR(INDEX($S$3:$S$6255,SMALL(IF(ISNUMBER(SEARCH("",$S$3:$S$6255)),ROW($S$1:$S$6253),""),ROW(S1688))),"")</f>
        <v>Chrášťany</v>
      </c>
      <c r="U1690" t="s">
        <v>4166</v>
      </c>
      <c r="V1690">
        <v>545295.0</v>
      </c>
    </row>
    <row r="1691" spans="13:22" ht="12.75" customHeight="1">
      <c r="M1691" s="336">
        <f>IF(ISNUMBER(SEARCH(ZAKL_DATA!$B$29,N1691)),MAX($M$2:M1690)+1,0)</f>
        <v>0.0</v>
      </c>
      <c r="N1691" s="318"/>
      <c r="O1691" s="316"/>
      <c r="Q1691" s="320" t="str">
        <f>IFERROR(VLOOKUP(ROWS($Q$3:Q1691),$M$3:$N$1699,2,0),"")</f>
        <v/>
      </c>
      <c r="S1691" t="str">
        <f>IF(ISNUMBER(SEARCH(ZAKL_DATA!$B$18,FU!$U1691)),U1691,"")</f>
        <v>Chrášťany</v>
      </c>
      <c r="T1691" t="str">
        <f t="array" ref="T1691">IFERROR(INDEX($S$3:$S$6255,SMALL(IF(ISNUMBER(SEARCH("",$S$3:$S$6255)),ROW($S$1:$S$6253),""),ROW(S1689))),"")</f>
        <v>Chrášťany</v>
      </c>
      <c r="U1691" t="s">
        <v>4166</v>
      </c>
      <c r="V1691">
        <v>545309.0</v>
      </c>
    </row>
    <row r="1692" spans="13:22" ht="12.75" customHeight="1">
      <c r="M1692" s="336">
        <f>IF(ISNUMBER(SEARCH(ZAKL_DATA!$B$29,N1692)),MAX($M$2:M1691)+1,0)</f>
        <v>0.0</v>
      </c>
      <c r="N1692" s="318"/>
      <c r="O1692" s="316"/>
      <c r="Q1692" s="320" t="str">
        <f>IFERROR(VLOOKUP(ROWS($Q$3:Q1692),$M$3:$N$1699,2,0),"")</f>
        <v/>
      </c>
      <c r="S1692" t="str">
        <f>IF(ISNUMBER(SEARCH(ZAKL_DATA!$B$18,FU!$U1692)),U1692,"")</f>
        <v>Chrášťany</v>
      </c>
      <c r="T1692" t="str">
        <f t="array" ref="T1692">IFERROR(INDEX($S$3:$S$6255,SMALL(IF(ISNUMBER(SEARCH("",$S$3:$S$6255)),ROW($S$1:$S$6253),""),ROW(S1690))),"")</f>
        <v>Chrášťany</v>
      </c>
      <c r="U1692" t="s">
        <v>4166</v>
      </c>
      <c r="V1692">
        <v>545317.0</v>
      </c>
    </row>
    <row r="1693" spans="13:22" ht="12.75" customHeight="1">
      <c r="M1693" s="336">
        <f>IF(ISNUMBER(SEARCH(ZAKL_DATA!$B$29,N1693)),MAX($M$2:M1692)+1,0)</f>
        <v>0.0</v>
      </c>
      <c r="N1693" s="318"/>
      <c r="O1693" s="316"/>
      <c r="Q1693" s="320" t="str">
        <f>IFERROR(VLOOKUP(ROWS($Q$3:Q1693),$M$3:$N$1699,2,0),"")</f>
        <v/>
      </c>
      <c r="S1693" t="str">
        <f>IF(ISNUMBER(SEARCH(ZAKL_DATA!$B$18,FU!$U1693)),U1693,"")</f>
        <v>Chraštice</v>
      </c>
      <c r="T1693" t="str">
        <f t="array" ref="T1693">IFERROR(INDEX($S$3:$S$6255,SMALL(IF(ISNUMBER(SEARCH("",$S$3:$S$6255)),ROW($S$1:$S$6253),""),ROW(S1691))),"")</f>
        <v>Chraštice</v>
      </c>
      <c r="U1693" t="s">
        <v>4904</v>
      </c>
      <c r="V1693">
        <v>545325.0</v>
      </c>
    </row>
    <row r="1694" spans="13:22" ht="12.75" customHeight="1">
      <c r="M1694" s="336">
        <f>IF(ISNUMBER(SEARCH(ZAKL_DATA!$B$29,N1694)),MAX($M$2:M1693)+1,0)</f>
        <v>0.0</v>
      </c>
      <c r="N1694" s="318"/>
      <c r="O1694" s="316"/>
      <c r="Q1694" s="320" t="str">
        <f>IFERROR(VLOOKUP(ROWS($Q$3:Q1694),$M$3:$N$1699,2,0),"")</f>
        <v/>
      </c>
      <c r="S1694" t="str">
        <f>IF(ISNUMBER(SEARCH(ZAKL_DATA!$B$18,FU!$U1694)),U1694,"")</f>
        <v>Chrášťovice</v>
      </c>
      <c r="T1694" t="str">
        <f t="array" ref="T1694">IFERROR(INDEX($S$3:$S$6255,SMALL(IF(ISNUMBER(SEARCH("",$S$3:$S$6255)),ROW($S$1:$S$6253),""),ROW(S1692))),"")</f>
        <v>Chrášťovice</v>
      </c>
      <c r="U1694" t="s">
        <v>5657</v>
      </c>
      <c r="V1694">
        <v>545341.0</v>
      </c>
    </row>
    <row r="1695" spans="13:22" ht="12.75" customHeight="1">
      <c r="M1695" s="336">
        <f>IF(ISNUMBER(SEARCH(ZAKL_DATA!$B$29,N1695)),MAX($M$2:M1694)+1,0)</f>
        <v>0.0</v>
      </c>
      <c r="N1695" s="318"/>
      <c r="O1695" s="316"/>
      <c r="Q1695" s="320" t="str">
        <f>IFERROR(VLOOKUP(ROWS($Q$3:Q1695),$M$3:$N$1699,2,0),"")</f>
        <v/>
      </c>
      <c r="S1695" t="str">
        <f>IF(ISNUMBER(SEARCH(ZAKL_DATA!$B$18,FU!$U1695)),U1695,"")</f>
        <v>Chrbonín</v>
      </c>
      <c r="T1695" t="str">
        <f t="array" ref="T1695">IFERROR(INDEX($S$3:$S$6255,SMALL(IF(ISNUMBER(SEARCH("",$S$3:$S$6255)),ROW($S$1:$S$6253),""),ROW(S1693))),"")</f>
        <v>Chrbonín</v>
      </c>
      <c r="U1695" t="s">
        <v>6438</v>
      </c>
      <c r="V1695">
        <v>545368.0</v>
      </c>
    </row>
    <row r="1696" spans="13:22" ht="12.75" customHeight="1">
      <c r="M1696" s="336">
        <f>IF(ISNUMBER(SEARCH(ZAKL_DATA!$B$29,N1696)),MAX($M$2:M1695)+1,0)</f>
        <v>0.0</v>
      </c>
      <c r="N1696" s="318"/>
      <c r="O1696" s="316"/>
      <c r="Q1696" s="320" t="str">
        <f>IFERROR(VLOOKUP(ROWS($Q$3:Q1696),$M$3:$N$1699,2,0),"")</f>
        <v/>
      </c>
      <c r="S1696" t="str">
        <f>IF(ISNUMBER(SEARCH(ZAKL_DATA!$B$18,FU!$U1696)),U1696,"")</f>
        <v>Chroboly</v>
      </c>
      <c r="T1696" t="str">
        <f t="array" ref="T1696">IFERROR(INDEX($S$3:$S$6255,SMALL(IF(ISNUMBER(SEARCH("",$S$3:$S$6255)),ROW($S$1:$S$6253),""),ROW(S1694))),"")</f>
        <v>Chroboly</v>
      </c>
      <c r="U1696" t="s">
        <v>5593</v>
      </c>
      <c r="V1696">
        <v>545376.0</v>
      </c>
    </row>
    <row r="1697" spans="13:22" ht="12.75" customHeight="1">
      <c r="M1697" s="336">
        <f>IF(ISNUMBER(SEARCH(ZAKL_DATA!$B$29,N1697)),MAX($M$2:M1696)+1,0)</f>
        <v>0.0</v>
      </c>
      <c r="N1697" s="318"/>
      <c r="O1697" s="316"/>
      <c r="Q1697" s="320" t="str">
        <f>IFERROR(VLOOKUP(ROWS($Q$3:Q1697),$M$3:$N$1699,2,0),"")</f>
        <v/>
      </c>
      <c r="S1697" t="str">
        <f>IF(ISNUMBER(SEARCH(ZAKL_DATA!$B$18,FU!$U1697)),U1697,"")</f>
        <v>Chromeč</v>
      </c>
      <c r="T1697" t="str">
        <f t="array" ref="T1697">IFERROR(INDEX($S$3:$S$6255,SMALL(IF(ISNUMBER(SEARCH("",$S$3:$S$6255)),ROW($S$1:$S$6253),""),ROW(S1695))),"")</f>
        <v>Chromeč</v>
      </c>
      <c r="U1697" t="s">
        <v>6912</v>
      </c>
      <c r="V1697">
        <v>545384.0</v>
      </c>
    </row>
    <row r="1698" spans="13:22" ht="12.75" customHeight="1">
      <c r="M1698" s="336">
        <f>IF(ISNUMBER(SEARCH(ZAKL_DATA!$B$29,N1698)),MAX($M$2:M1697)+1,0)</f>
        <v>0.0</v>
      </c>
      <c r="N1698" s="318"/>
      <c r="O1698" s="316"/>
      <c r="Q1698" s="320" t="str">
        <f>IFERROR(VLOOKUP(ROWS($Q$3:Q1698),$M$3:$N$1699,2,0),"")</f>
        <v/>
      </c>
      <c r="S1698" t="str">
        <f>IF(ISNUMBER(SEARCH(ZAKL_DATA!$B$18,FU!$U1698)),U1698,"")</f>
        <v>Chropyně</v>
      </c>
      <c r="T1698" t="str">
        <f t="array" ref="T1698">IFERROR(INDEX($S$3:$S$6255,SMALL(IF(ISNUMBER(SEARCH("",$S$3:$S$6255)),ROW($S$1:$S$6253),""),ROW(S1696))),"")</f>
        <v>Chropyně</v>
      </c>
      <c r="U1698" t="s">
        <v>8247</v>
      </c>
      <c r="V1698">
        <v>545392.0</v>
      </c>
    </row>
    <row r="1699" spans="13:22" ht="12.75" customHeight="1" thickBot="1">
      <c r="M1699" s="336">
        <f>IF(ISNUMBER(SEARCH(ZAKL_DATA!$B$29,N1699)),MAX($M$2:M1698)+1,0)</f>
        <v>0.0</v>
      </c>
      <c r="N1699" s="319"/>
      <c r="O1699" s="317"/>
      <c r="P1699" s="337"/>
      <c r="Q1699" s="338" t="str">
        <f>IFERROR(VLOOKUP(ROWS($Q$3:Q1699),$M$3:$N$1699,2,0),"")</f>
        <v/>
      </c>
      <c r="S1699" t="str">
        <f>IF(ISNUMBER(SEARCH(ZAKL_DATA!$B$18,FU!$U1699)),U1699,"")</f>
        <v>Chroustov</v>
      </c>
      <c r="T1699" t="str">
        <f t="array" ref="T1699">IFERROR(INDEX($S$3:$S$6255,SMALL(IF(ISNUMBER(SEARCH("",$S$3:$S$6255)),ROW($S$1:$S$6253),""),ROW(S1697))),"")</f>
        <v>Chroustov</v>
      </c>
      <c r="U1699" t="s">
        <v>4422</v>
      </c>
      <c r="V1699">
        <v>545406.0</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7092</v>
      </c>
      <c r="V1700">
        <v>545414.0</v>
      </c>
    </row>
    <row r="1701" spans="15:22" ht="12.75" customHeight="1">
      <c r="O1701" s="191" t="s">
        <v>2437</v>
      </c>
      <c r="S1701" t="str">
        <f>IF(ISNUMBER(SEARCH(ZAKL_DATA!$B$18,FU!$U1701)),U1701,"")</f>
        <v>Chrtníč</v>
      </c>
      <c r="T1701" t="str">
        <f t="array" ref="T1701">IFERROR(INDEX($S$3:$S$6255,SMALL(IF(ISNUMBER(SEARCH("",$S$3:$S$6255)),ROW($S$1:$S$6253),""),ROW(S1699))),"")</f>
        <v>Chrtníč</v>
      </c>
      <c r="U1701" t="s">
        <v>6866</v>
      </c>
      <c r="V1701">
        <v>545422.0</v>
      </c>
    </row>
    <row r="1702" spans="19:22" ht="12.75">
      <c r="S1702" t="str">
        <f>IF(ISNUMBER(SEARCH(ZAKL_DATA!$B$18,FU!$U1702)),U1702,"")</f>
        <v>Chrtníky</v>
      </c>
      <c r="T1702" t="str">
        <f t="array" ref="T1702">IFERROR(INDEX($S$3:$S$6255,SMALL(IF(ISNUMBER(SEARCH("",$S$3:$S$6255)),ROW($S$1:$S$6253),""),ROW(S1700))),"")</f>
        <v>Chrtníky</v>
      </c>
      <c r="U1702" t="s">
        <v>7191</v>
      </c>
      <c r="V1702">
        <v>545431.0</v>
      </c>
    </row>
    <row r="1703" spans="15:22" ht="12.75">
      <c r="O1703" s="315" t="s">
        <v>2438</v>
      </c>
      <c r="S1703" t="str">
        <f>IF(ISNUMBER(SEARCH(ZAKL_DATA!$B$18,FU!$U1703)),U1703,"")</f>
        <v>Chrudichromy</v>
      </c>
      <c r="T1703" t="str">
        <f t="array" ref="T1703">IFERROR(INDEX($S$3:$S$6255,SMALL(IF(ISNUMBER(SEARCH("",$S$3:$S$6255)),ROW($S$1:$S$6253),""),ROW(S1701))),"")</f>
        <v>Chrudichromy</v>
      </c>
      <c r="U1703" t="s">
        <v>7773</v>
      </c>
      <c r="V1703">
        <v>545449.0</v>
      </c>
    </row>
    <row r="1704" spans="19:22" ht="12.75">
      <c r="S1704" t="str">
        <f>IF(ISNUMBER(SEARCH(ZAKL_DATA!$B$18,FU!$U1704)),U1704,"")</f>
        <v>Chrudim</v>
      </c>
      <c r="T1704" t="str">
        <f t="array" ref="T1704">IFERROR(INDEX($S$3:$S$6255,SMALL(IF(ISNUMBER(SEARCH("",$S$3:$S$6255)),ROW($S$1:$S$6253),""),ROW(S1702))),"")</f>
        <v>Chrudim</v>
      </c>
      <c r="U1704" t="s">
        <v>7059</v>
      </c>
      <c r="V1704">
        <v>545457.0</v>
      </c>
    </row>
    <row r="1705" spans="19:22" ht="12.75">
      <c r="S1705" t="str">
        <f>IF(ISNUMBER(SEARCH(ZAKL_DATA!$B$18,FU!$U1705)),U1705,"")</f>
        <v>Chrustenice</v>
      </c>
      <c r="T1705" t="str">
        <f t="array" ref="T1705">IFERROR(INDEX($S$3:$S$6255,SMALL(IF(ISNUMBER(SEARCH("",$S$3:$S$6255)),ROW($S$1:$S$6253),""),ROW(S1703))),"")</f>
        <v>Chrustenice</v>
      </c>
      <c r="U1705" t="s">
        <v>4321</v>
      </c>
      <c r="V1705">
        <v>545465.0</v>
      </c>
    </row>
    <row r="1706" spans="19:22" ht="12.75">
      <c r="S1706" t="str">
        <f>IF(ISNUMBER(SEARCH(ZAKL_DATA!$B$18,FU!$U1706)),U1706,"")</f>
        <v>Chržín</v>
      </c>
      <c r="T1706" t="str">
        <f t="array" ref="T1706">IFERROR(INDEX($S$3:$S$6255,SMALL(IF(ISNUMBER(SEARCH("",$S$3:$S$6255)),ROW($S$1:$S$6253),""),ROW(S1704))),"")</f>
        <v>Chržín</v>
      </c>
      <c r="U1706" t="s">
        <v>4199</v>
      </c>
      <c r="V1706">
        <v>545473.0</v>
      </c>
    </row>
    <row r="1707" spans="19:22" ht="12.75">
      <c r="S1707" t="str">
        <f>IF(ISNUMBER(SEARCH(ZAKL_DATA!$B$18,FU!$U1707)),U1707,"")</f>
        <v>Chřenovice</v>
      </c>
      <c r="T1707" t="str">
        <f t="array" ref="T1707">IFERROR(INDEX($S$3:$S$6255,SMALL(IF(ISNUMBER(SEARCH("",$S$3:$S$6255)),ROW($S$1:$S$6253),""),ROW(S1705))),"")</f>
        <v>Chřenovice</v>
      </c>
      <c r="U1707" t="s">
        <v>7259</v>
      </c>
      <c r="V1707">
        <v>545481.0</v>
      </c>
    </row>
    <row r="1708" spans="19:22" ht="12.75">
      <c r="S1708" t="str">
        <f>IF(ISNUMBER(SEARCH(ZAKL_DATA!$B$18,FU!$U1708)),U1708,"")</f>
        <v>Chřibská</v>
      </c>
      <c r="T1708" t="str">
        <f t="array" ref="T1708">IFERROR(INDEX($S$3:$S$6255,SMALL(IF(ISNUMBER(SEARCH("",$S$3:$S$6255)),ROW($S$1:$S$6253),""),ROW(S1706))),"")</f>
        <v>Chřibská</v>
      </c>
      <c r="U1708" t="s">
        <v>6382</v>
      </c>
      <c r="V1708">
        <v>545490.0</v>
      </c>
    </row>
    <row r="1709" spans="19:22" ht="12.75">
      <c r="S1709" t="str">
        <f>IF(ISNUMBER(SEARCH(ZAKL_DATA!$B$18,FU!$U1709)),U1709,"")</f>
        <v>Chříč</v>
      </c>
      <c r="T1709" t="str">
        <f t="array" ref="T1709">IFERROR(INDEX($S$3:$S$6255,SMALL(IF(ISNUMBER(SEARCH("",$S$3:$S$6255)),ROW($S$1:$S$6253),""),ROW(S1707))),"")</f>
        <v>Chříč</v>
      </c>
      <c r="U1709" t="s">
        <v>6127</v>
      </c>
      <c r="V1709">
        <v>545503.0</v>
      </c>
    </row>
    <row r="1710" spans="19:22" ht="12.75">
      <c r="S1710" t="str">
        <f>IF(ISNUMBER(SEARCH(ZAKL_DATA!$B$18,FU!$U1710)),U1710,"")</f>
        <v>Chudčice</v>
      </c>
      <c r="T1710" t="str">
        <f t="array" ref="T1710">IFERROR(INDEX($S$3:$S$6255,SMALL(IF(ISNUMBER(SEARCH("",$S$3:$S$6255)),ROW($S$1:$S$6253),""),ROW(S1708))),"")</f>
        <v>Chudčice</v>
      </c>
      <c r="U1710" t="s">
        <v>7868</v>
      </c>
      <c r="V1710">
        <v>545511.0</v>
      </c>
    </row>
    <row r="1711" spans="19:22" ht="12.75">
      <c r="S1711" t="str">
        <f>IF(ISNUMBER(SEARCH(ZAKL_DATA!$B$18,FU!$U1711)),U1711,"")</f>
        <v>Chudenice</v>
      </c>
      <c r="T1711" t="str">
        <f t="array" ref="T1711">IFERROR(INDEX($S$3:$S$6255,SMALL(IF(ISNUMBER(SEARCH("",$S$3:$S$6255)),ROW($S$1:$S$6253),""),ROW(S1709))),"")</f>
        <v>Chudenice</v>
      </c>
      <c r="U1711" t="s">
        <v>6011</v>
      </c>
      <c r="V1711">
        <v>545520.0</v>
      </c>
    </row>
    <row r="1712" spans="19:22" ht="12.75">
      <c r="S1712" t="str">
        <f>IF(ISNUMBER(SEARCH(ZAKL_DATA!$B$18,FU!$U1712)),U1712,"")</f>
        <v>Chudenín</v>
      </c>
      <c r="T1712" t="str">
        <f t="array" ref="T1712">IFERROR(INDEX($S$3:$S$6255,SMALL(IF(ISNUMBER(SEARCH("",$S$3:$S$6255)),ROW($S$1:$S$6253),""),ROW(S1710))),"")</f>
        <v>Chudenín</v>
      </c>
      <c r="U1712" t="s">
        <v>6012</v>
      </c>
      <c r="V1712">
        <v>545538.0</v>
      </c>
    </row>
    <row r="1713" spans="19:22" ht="12.75">
      <c r="S1713" t="str">
        <f>IF(ISNUMBER(SEARCH(ZAKL_DATA!$B$18,FU!$U1713)),U1713,"")</f>
        <v>Chuderov</v>
      </c>
      <c r="T1713" t="str">
        <f t="array" ref="T1713">IFERROR(INDEX($S$3:$S$6255,SMALL(IF(ISNUMBER(SEARCH("",$S$3:$S$6255)),ROW($S$1:$S$6253),""),ROW(S1711))),"")</f>
        <v>Chuderov</v>
      </c>
      <c r="U1713" t="s">
        <v>6814</v>
      </c>
      <c r="V1713">
        <v>545546.0</v>
      </c>
    </row>
    <row r="1714" spans="19:22" ht="12.75">
      <c r="S1714" t="str">
        <f>IF(ISNUMBER(SEARCH(ZAKL_DATA!$B$18,FU!$U1714)),U1714,"")</f>
        <v>Chudeřice</v>
      </c>
      <c r="T1714" t="str">
        <f t="array" ref="T1714">IFERROR(INDEX($S$3:$S$6255,SMALL(IF(ISNUMBER(SEARCH("",$S$3:$S$6255)),ROW($S$1:$S$6253),""),ROW(S1712))),"")</f>
        <v>Chudeřice</v>
      </c>
      <c r="U1714" t="s">
        <v>6982</v>
      </c>
      <c r="V1714">
        <v>545554.0</v>
      </c>
    </row>
    <row r="1715" spans="19:22" ht="12.75">
      <c r="S1715" t="str">
        <f>IF(ISNUMBER(SEARCH(ZAKL_DATA!$B$18,FU!$U1715)),U1715,"")</f>
        <v>Chudíř</v>
      </c>
      <c r="T1715" t="str">
        <f t="array" ref="T1715">IFERROR(INDEX($S$3:$S$6255,SMALL(IF(ISNUMBER(SEARCH("",$S$3:$S$6255)),ROW($S$1:$S$6253),""),ROW(S1713))),"")</f>
        <v>Chudíř</v>
      </c>
      <c r="U1715" t="s">
        <v>7115</v>
      </c>
      <c r="V1715">
        <v>545562.0</v>
      </c>
    </row>
    <row r="1716" spans="19:22" ht="12.75">
      <c r="S1716" t="str">
        <f>IF(ISNUMBER(SEARCH(ZAKL_DATA!$B$18,FU!$U1716)),U1716,"")</f>
        <v>Chudoslavice</v>
      </c>
      <c r="T1716" t="str">
        <f t="array" ref="T1716">IFERROR(INDEX($S$3:$S$6255,SMALL(IF(ISNUMBER(SEARCH("",$S$3:$S$6255)),ROW($S$1:$S$6253),""),ROW(S1714))),"")</f>
        <v>Chudoslavice</v>
      </c>
      <c r="U1716" t="s">
        <v>5328</v>
      </c>
      <c r="V1716">
        <v>545571.0</v>
      </c>
    </row>
    <row r="1717" spans="19:22" ht="12.75">
      <c r="S1717" t="str">
        <f>IF(ISNUMBER(SEARCH(ZAKL_DATA!$B$18,FU!$U1717)),U1717,"")</f>
        <v>Chuchelna</v>
      </c>
      <c r="T1717" t="str">
        <f t="array" ref="T1717">IFERROR(INDEX($S$3:$S$6255,SMALL(IF(ISNUMBER(SEARCH("",$S$3:$S$6255)),ROW($S$1:$S$6253),""),ROW(S1715))),"")</f>
        <v>Chuchelna</v>
      </c>
      <c r="U1717" t="s">
        <v>7495</v>
      </c>
      <c r="V1717">
        <v>545597.0</v>
      </c>
    </row>
    <row r="1718" spans="19:22" ht="12.75">
      <c r="S1718" t="str">
        <f>IF(ISNUMBER(SEARCH(ZAKL_DATA!$B$18,FU!$U1718)),U1718,"")</f>
        <v>Chuchelná</v>
      </c>
      <c r="T1718" t="str">
        <f t="array" ref="T1718">IFERROR(INDEX($S$3:$S$6255,SMALL(IF(ISNUMBER(SEARCH("",$S$3:$S$6255)),ROW($S$1:$S$6253),""),ROW(S1716))),"")</f>
        <v>Chuchelná</v>
      </c>
      <c r="U1718" t="s">
        <v>3725</v>
      </c>
      <c r="V1718">
        <v>545601.0</v>
      </c>
    </row>
    <row r="1719" spans="19:22" ht="12.75">
      <c r="S1719" t="str">
        <f>IF(ISNUMBER(SEARCH(ZAKL_DATA!$B$18,FU!$U1719)),U1719,"")</f>
        <v>Chvalatice</v>
      </c>
      <c r="T1719" t="str">
        <f t="array" ref="T1719">IFERROR(INDEX($S$3:$S$6255,SMALL(IF(ISNUMBER(SEARCH("",$S$3:$S$6255)),ROW($S$1:$S$6253),""),ROW(S1717))),"")</f>
        <v>Chvalatice</v>
      </c>
      <c r="U1719" t="s">
        <v>8610</v>
      </c>
      <c r="V1719">
        <v>545619.0</v>
      </c>
    </row>
    <row r="1720" spans="19:22" ht="12.75">
      <c r="S1720" t="str">
        <f>IF(ISNUMBER(SEARCH(ZAKL_DATA!$B$18,FU!$U1720)),U1720,"")</f>
        <v>Chvalčov</v>
      </c>
      <c r="T1720" t="str">
        <f t="array" ref="T1720">IFERROR(INDEX($S$3:$S$6255,SMALL(IF(ISNUMBER(SEARCH("",$S$3:$S$6255)),ROW($S$1:$S$6253),""),ROW(S1718))),"")</f>
        <v>Chvalčov</v>
      </c>
      <c r="U1720" t="s">
        <v>3713</v>
      </c>
      <c r="V1720">
        <v>545627.0</v>
      </c>
    </row>
    <row r="1721" spans="19:22" ht="12.75">
      <c r="S1721" t="str">
        <f>IF(ISNUMBER(SEARCH(ZAKL_DATA!$B$18,FU!$U1721)),U1721,"")</f>
        <v>Chvaleč</v>
      </c>
      <c r="T1721" t="str">
        <f t="array" ref="T1721">IFERROR(INDEX($S$3:$S$6255,SMALL(IF(ISNUMBER(SEARCH("",$S$3:$S$6255)),ROW($S$1:$S$6253),""),ROW(S1719))),"")</f>
        <v>Chvaleč</v>
      </c>
      <c r="U1721" t="s">
        <v>7646</v>
      </c>
      <c r="V1721">
        <v>545643.0</v>
      </c>
    </row>
    <row r="1722" spans="19:22" ht="12.75">
      <c r="S1722" t="str">
        <f>IF(ISNUMBER(SEARCH(ZAKL_DATA!$B$18,FU!$U1722)),U1722,"")</f>
        <v>Chválenice</v>
      </c>
      <c r="T1722" t="str">
        <f t="array" ref="T1722">IFERROR(INDEX($S$3:$S$6255,SMALL(IF(ISNUMBER(SEARCH("",$S$3:$S$6255)),ROW($S$1:$S$6253),""),ROW(S1720))),"")</f>
        <v>Chválenice</v>
      </c>
      <c r="U1722" t="s">
        <v>6072</v>
      </c>
      <c r="V1722">
        <v>545660.0</v>
      </c>
    </row>
    <row r="1723" spans="19:22" ht="12.75">
      <c r="S1723" t="str">
        <f>IF(ISNUMBER(SEARCH(ZAKL_DATA!$B$18,FU!$U1723)),U1723,"")</f>
        <v>Chvaletice</v>
      </c>
      <c r="T1723" t="str">
        <f t="array" ref="T1723">IFERROR(INDEX($S$3:$S$6255,SMALL(IF(ISNUMBER(SEARCH("",$S$3:$S$6255)),ROW($S$1:$S$6253),""),ROW(S1721))),"")</f>
        <v>Chvaletice</v>
      </c>
      <c r="U1723" t="s">
        <v>7366</v>
      </c>
      <c r="V1723">
        <v>545678.0</v>
      </c>
    </row>
    <row r="1724" spans="19:22" ht="12.75">
      <c r="S1724" t="str">
        <f>IF(ISNUMBER(SEARCH(ZAKL_DATA!$B$18,FU!$U1724)),U1724,"")</f>
        <v>Chvalíkovice</v>
      </c>
      <c r="T1724" t="str">
        <f t="array" ref="T1724">IFERROR(INDEX($S$3:$S$6255,SMALL(IF(ISNUMBER(SEARCH("",$S$3:$S$6255)),ROW($S$1:$S$6253),""),ROW(S1722))),"")</f>
        <v>Chvalíkovice</v>
      </c>
      <c r="U1724" t="s">
        <v>6961</v>
      </c>
      <c r="V1724">
        <v>545694.0</v>
      </c>
    </row>
    <row r="1725" spans="19:22" ht="12.75">
      <c r="S1725" t="str">
        <f>IF(ISNUMBER(SEARCH(ZAKL_DATA!$B$18,FU!$U1725)),U1725,"")</f>
        <v>Chvalkovice</v>
      </c>
      <c r="T1725" t="str">
        <f t="array" ref="T1725">IFERROR(INDEX($S$3:$S$6255,SMALL(IF(ISNUMBER(SEARCH("",$S$3:$S$6255)),ROW($S$1:$S$6253),""),ROW(S1723))),"")</f>
        <v>Chvalkovice</v>
      </c>
      <c r="U1725" t="s">
        <v>7302</v>
      </c>
      <c r="V1725">
        <v>545708.0</v>
      </c>
    </row>
    <row r="1726" spans="19:22" ht="12.75">
      <c r="S1726" t="str">
        <f>IF(ISNUMBER(SEARCH(ZAKL_DATA!$B$18,FU!$U1726)),U1726,"")</f>
        <v>Chvalkovice</v>
      </c>
      <c r="T1726" t="str">
        <f t="array" ref="T1726">IFERROR(INDEX($S$3:$S$6255,SMALL(IF(ISNUMBER(SEARCH("",$S$3:$S$6255)),ROW($S$1:$S$6253),""),ROW(S1724))),"")</f>
        <v>Chvalkovice</v>
      </c>
      <c r="U1726" t="s">
        <v>7302</v>
      </c>
      <c r="V1726">
        <v>545716.0</v>
      </c>
    </row>
    <row r="1727" spans="19:22" ht="12.75">
      <c r="S1727" t="str">
        <f>IF(ISNUMBER(SEARCH(ZAKL_DATA!$B$18,FU!$U1727)),U1727,"")</f>
        <v>Chvalnov-Lísky</v>
      </c>
      <c r="T1727" t="str">
        <f t="array" ref="T1727">IFERROR(INDEX($S$3:$S$6255,SMALL(IF(ISNUMBER(SEARCH("",$S$3:$S$6255)),ROW($S$1:$S$6253),""),ROW(S1725))),"")</f>
        <v>Chvalnov-Lísky</v>
      </c>
      <c r="U1727" t="s">
        <v>8249</v>
      </c>
      <c r="V1727">
        <v>545724.0</v>
      </c>
    </row>
    <row r="1728" spans="19:22" ht="12.75">
      <c r="S1728" t="str">
        <f>IF(ISNUMBER(SEARCH(ZAKL_DATA!$B$18,FU!$U1728)),U1728,"")</f>
        <v>Chvalovice</v>
      </c>
      <c r="T1728" t="str">
        <f t="array" ref="T1728">IFERROR(INDEX($S$3:$S$6255,SMALL(IF(ISNUMBER(SEARCH("",$S$3:$S$6255)),ROW($S$1:$S$6253),""),ROW(S1726))),"")</f>
        <v>Chvalovice</v>
      </c>
      <c r="U1728" t="s">
        <v>4666</v>
      </c>
      <c r="V1728">
        <v>545732.0</v>
      </c>
    </row>
    <row r="1729" spans="19:22" ht="12.75">
      <c r="S1729" t="str">
        <f>IF(ISNUMBER(SEARCH(ZAKL_DATA!$B$18,FU!$U1729)),U1729,"")</f>
        <v>Chvalovice</v>
      </c>
      <c r="T1729" t="str">
        <f t="array" ref="T1729">IFERROR(INDEX($S$3:$S$6255,SMALL(IF(ISNUMBER(SEARCH("",$S$3:$S$6255)),ROW($S$1:$S$6253),""),ROW(S1727))),"")</f>
        <v>Chvalovice</v>
      </c>
      <c r="U1729" t="s">
        <v>4666</v>
      </c>
      <c r="V1729">
        <v>545767.0</v>
      </c>
    </row>
    <row r="1730" spans="19:22" ht="12.75">
      <c r="S1730" t="str">
        <f>IF(ISNUMBER(SEARCH(ZAKL_DATA!$B$18,FU!$U1730)),U1730,"")</f>
        <v>Chvalšiny</v>
      </c>
      <c r="T1730" t="str">
        <f t="array" ref="T1730">IFERROR(INDEX($S$3:$S$6255,SMALL(IF(ISNUMBER(SEARCH("",$S$3:$S$6255)),ROW($S$1:$S$6253),""),ROW(S1728))),"")</f>
        <v>Chvalšiny</v>
      </c>
      <c r="U1730" t="s">
        <v>5235</v>
      </c>
      <c r="V1730">
        <v>545775.0</v>
      </c>
    </row>
    <row r="1731" spans="19:22" ht="12.75">
      <c r="S1731" t="str">
        <f>IF(ISNUMBER(SEARCH(ZAKL_DATA!$B$18,FU!$U1731)),U1731,"")</f>
        <v>Chvatěruby</v>
      </c>
      <c r="T1731" t="str">
        <f t="array" ref="T1731">IFERROR(INDEX($S$3:$S$6255,SMALL(IF(ISNUMBER(SEARCH("",$S$3:$S$6255)),ROW($S$1:$S$6253),""),ROW(S1729))),"")</f>
        <v>Chvatěruby</v>
      </c>
      <c r="U1731" t="s">
        <v>4435</v>
      </c>
      <c r="V1731">
        <v>545783.0</v>
      </c>
    </row>
    <row r="1732" spans="19:22" ht="12.75">
      <c r="S1732" t="str">
        <f>IF(ISNUMBER(SEARCH(ZAKL_DATA!$B$18,FU!$U1732)),U1732,"")</f>
        <v>Chvojenec</v>
      </c>
      <c r="T1732" t="str">
        <f t="array" ref="T1732">IFERROR(INDEX($S$3:$S$6255,SMALL(IF(ISNUMBER(SEARCH("",$S$3:$S$6255)),ROW($S$1:$S$6253),""),ROW(S1730))),"")</f>
        <v>Chvojenec</v>
      </c>
      <c r="U1732" t="s">
        <v>7367</v>
      </c>
      <c r="V1732">
        <v>545791.0</v>
      </c>
    </row>
    <row r="1733" spans="19:22" ht="12.75">
      <c r="S1733" t="str">
        <f>IF(ISNUMBER(SEARCH(ZAKL_DATA!$B$18,FU!$U1733)),U1733,"")</f>
        <v>Chyjice</v>
      </c>
      <c r="T1733" t="str">
        <f t="array" ref="T1733">IFERROR(INDEX($S$3:$S$6255,SMALL(IF(ISNUMBER(SEARCH("",$S$3:$S$6255)),ROW($S$1:$S$6253),""),ROW(S1731))),"")</f>
        <v>Chyjice</v>
      </c>
      <c r="U1733" t="s">
        <v>5506</v>
      </c>
      <c r="V1733">
        <v>545805.0</v>
      </c>
    </row>
    <row r="1734" spans="19:22" ht="12.75">
      <c r="S1734" t="str">
        <f>IF(ISNUMBER(SEARCH(ZAKL_DATA!$B$18,FU!$U1734)),U1734,"")</f>
        <v>Chyňava</v>
      </c>
      <c r="T1734" t="str">
        <f t="array" ref="T1734">IFERROR(INDEX($S$3:$S$6255,SMALL(IF(ISNUMBER(SEARCH("",$S$3:$S$6255)),ROW($S$1:$S$6253),""),ROW(S1732))),"")</f>
        <v>Chyňava</v>
      </c>
      <c r="U1734" t="s">
        <v>4095</v>
      </c>
      <c r="V1734">
        <v>545813.0</v>
      </c>
    </row>
    <row r="1735" spans="19:22" ht="12.75">
      <c r="S1735" t="str">
        <f>IF(ISNUMBER(SEARCH(ZAKL_DATA!$B$18,FU!$U1735)),U1735,"")</f>
        <v>Chýně</v>
      </c>
      <c r="T1735" t="str">
        <f t="array" ref="T1735">IFERROR(INDEX($S$3:$S$6255,SMALL(IF(ISNUMBER(SEARCH("",$S$3:$S$6255)),ROW($S$1:$S$6253),""),ROW(S1733))),"")</f>
        <v>Chýně</v>
      </c>
      <c r="U1735" t="s">
        <v>4817</v>
      </c>
      <c r="V1735">
        <v>545821.0</v>
      </c>
    </row>
    <row r="1736" spans="19:22" ht="12.75">
      <c r="S1736" t="str">
        <f>IF(ISNUMBER(SEARCH(ZAKL_DATA!$B$18,FU!$U1736)),U1736,"")</f>
        <v>Chýnice</v>
      </c>
      <c r="T1736" t="str">
        <f t="array" ref="T1736">IFERROR(INDEX($S$3:$S$6255,SMALL(IF(ISNUMBER(SEARCH("",$S$3:$S$6255)),ROW($S$1:$S$6253),""),ROW(S1734))),"")</f>
        <v>Chýnice</v>
      </c>
      <c r="U1736" t="s">
        <v>3832</v>
      </c>
      <c r="V1736">
        <v>545830.0</v>
      </c>
    </row>
    <row r="1737" spans="19:22" ht="12.75">
      <c r="S1737" t="str">
        <f>IF(ISNUMBER(SEARCH(ZAKL_DATA!$B$18,FU!$U1737)),U1737,"")</f>
        <v>Chýnov</v>
      </c>
      <c r="T1737" t="str">
        <f t="array" ref="T1737">IFERROR(INDEX($S$3:$S$6255,SMALL(IF(ISNUMBER(SEARCH("",$S$3:$S$6255)),ROW($S$1:$S$6253),""),ROW(S1735))),"")</f>
        <v>Chýnov</v>
      </c>
      <c r="U1737" t="s">
        <v>5753</v>
      </c>
      <c r="V1737">
        <v>545848.0</v>
      </c>
    </row>
    <row r="1738" spans="19:22" ht="12.75">
      <c r="S1738" t="str">
        <f>IF(ISNUMBER(SEARCH(ZAKL_DATA!$B$18,FU!$U1738)),U1738,"")</f>
        <v>Chýstovice</v>
      </c>
      <c r="T1738" t="str">
        <f t="array" ref="T1738">IFERROR(INDEX($S$3:$S$6255,SMALL(IF(ISNUMBER(SEARCH("",$S$3:$S$6255)),ROW($S$1:$S$6253),""),ROW(S1736))),"")</f>
        <v>Chýstovice</v>
      </c>
      <c r="U1738" t="s">
        <v>6276</v>
      </c>
      <c r="V1738">
        <v>545856.0</v>
      </c>
    </row>
    <row r="1739" spans="19:22" ht="12.75">
      <c r="S1739" t="str">
        <f>IF(ISNUMBER(SEARCH(ZAKL_DATA!$B$18,FU!$U1739)),U1739,"")</f>
        <v>Chyše</v>
      </c>
      <c r="T1739" t="str">
        <f t="array" ref="T1739">IFERROR(INDEX($S$3:$S$6255,SMALL(IF(ISNUMBER(SEARCH("",$S$3:$S$6255)),ROW($S$1:$S$6253),""),ROW(S1737))),"")</f>
        <v>Chyše</v>
      </c>
      <c r="U1739" t="s">
        <v>5965</v>
      </c>
      <c r="V1739">
        <v>545864.0</v>
      </c>
    </row>
    <row r="1740" spans="19:22" ht="12.75">
      <c r="S1740" t="str">
        <f>IF(ISNUMBER(SEARCH(ZAKL_DATA!$B$18,FU!$U1740)),U1740,"")</f>
        <v>Chyšky</v>
      </c>
      <c r="T1740" t="str">
        <f t="array" ref="T1740">IFERROR(INDEX($S$3:$S$6255,SMALL(IF(ISNUMBER(SEARCH("",$S$3:$S$6255)),ROW($S$1:$S$6253),""),ROW(S1738))),"")</f>
        <v>Chyšky</v>
      </c>
      <c r="U1740" t="s">
        <v>5526</v>
      </c>
      <c r="V1740">
        <v>545872.0</v>
      </c>
    </row>
    <row r="1741" spans="19:22" ht="12.75">
      <c r="S1741" t="str">
        <f>IF(ISNUMBER(SEARCH(ZAKL_DATA!$B$18,FU!$U1741)),U1741,"")</f>
        <v>Chyšná</v>
      </c>
      <c r="T1741" t="str">
        <f t="array" ref="T1741">IFERROR(INDEX($S$3:$S$6255,SMALL(IF(ISNUMBER(SEARCH("",$S$3:$S$6255)),ROW($S$1:$S$6253),""),ROW(S1739))),"")</f>
        <v>Chyšná</v>
      </c>
      <c r="U1741" t="s">
        <v>6275</v>
      </c>
      <c r="V1741">
        <v>545881.0</v>
      </c>
    </row>
    <row r="1742" spans="19:22" ht="12.75">
      <c r="S1742" t="str">
        <f>IF(ISNUMBER(SEARCH(ZAKL_DATA!$B$18,FU!$U1742)),U1742,"")</f>
        <v>Chýšť</v>
      </c>
      <c r="T1742" t="str">
        <f t="array" ref="T1742">IFERROR(INDEX($S$3:$S$6255,SMALL(IF(ISNUMBER(SEARCH("",$S$3:$S$6255)),ROW($S$1:$S$6253),""),ROW(S1740))),"")</f>
        <v>Chýšť</v>
      </c>
      <c r="U1742" t="s">
        <v>7368</v>
      </c>
      <c r="V1742">
        <v>545899.0</v>
      </c>
    </row>
    <row r="1743" spans="19:22" ht="12.75">
      <c r="S1743" t="str">
        <f>IF(ISNUMBER(SEARCH(ZAKL_DATA!$B$18,FU!$U1743)),U1743,"")</f>
        <v>Ivaň</v>
      </c>
      <c r="T1743" t="str">
        <f t="array" ref="T1743">IFERROR(INDEX($S$3:$S$6255,SMALL(IF(ISNUMBER(SEARCH("",$S$3:$S$6255)),ROW($S$1:$S$6253),""),ROW(S1741))),"")</f>
        <v>Ivaň</v>
      </c>
      <c r="U1743" t="s">
        <v>7971</v>
      </c>
      <c r="V1743">
        <v>545902.0</v>
      </c>
    </row>
    <row r="1744" spans="19:22" ht="12.75">
      <c r="S1744" t="str">
        <f>IF(ISNUMBER(SEARCH(ZAKL_DATA!$B$18,FU!$U1744)),U1744,"")</f>
        <v>Ivaň</v>
      </c>
      <c r="T1744" t="str">
        <f t="array" ref="T1744">IFERROR(INDEX($S$3:$S$6255,SMALL(IF(ISNUMBER(SEARCH("",$S$3:$S$6255)),ROW($S$1:$S$6253),""),ROW(S1742))),"")</f>
        <v>Ivaň</v>
      </c>
      <c r="U1744" t="s">
        <v>7971</v>
      </c>
      <c r="V1744">
        <v>545929.0</v>
      </c>
    </row>
    <row r="1745" spans="19:22" ht="12.75">
      <c r="S1745" t="str">
        <f>IF(ISNUMBER(SEARCH(ZAKL_DATA!$B$18,FU!$U1745)),U1745,"")</f>
        <v>Ivančice</v>
      </c>
      <c r="T1745" t="str">
        <f t="array" ref="T1745">IFERROR(INDEX($S$3:$S$6255,SMALL(IF(ISNUMBER(SEARCH("",$S$3:$S$6255)),ROW($S$1:$S$6253),""),ROW(S1743))),"")</f>
        <v>Ivančice</v>
      </c>
      <c r="U1745" t="s">
        <v>7869</v>
      </c>
      <c r="V1745">
        <v>545937.0</v>
      </c>
    </row>
    <row r="1746" spans="19:22" ht="12.75">
      <c r="S1746" t="str">
        <f>IF(ISNUMBER(SEARCH(ZAKL_DATA!$B$18,FU!$U1746)),U1746,"")</f>
        <v>Ivanovice na Hané</v>
      </c>
      <c r="T1746" t="str">
        <f t="array" ref="T1746">IFERROR(INDEX($S$3:$S$6255,SMALL(IF(ISNUMBER(SEARCH("",$S$3:$S$6255)),ROW($S$1:$S$6253),""),ROW(S1744))),"")</f>
        <v>Ivanovice na Hané</v>
      </c>
      <c r="U1746" t="s">
        <v>8533</v>
      </c>
      <c r="V1746">
        <v>545953.0</v>
      </c>
    </row>
    <row r="1747" spans="19:22" ht="12.75">
      <c r="S1747" t="str">
        <f>IF(ISNUMBER(SEARCH(ZAKL_DATA!$B$18,FU!$U1747)),U1747,"")</f>
        <v>Jabkenice</v>
      </c>
      <c r="T1747" t="str">
        <f t="array" ref="T1747">IFERROR(INDEX($S$3:$S$6255,SMALL(IF(ISNUMBER(SEARCH("",$S$3:$S$6255)),ROW($S$1:$S$6253),""),ROW(S1745))),"")</f>
        <v>Jabkenice</v>
      </c>
      <c r="U1747" t="s">
        <v>4535</v>
      </c>
      <c r="V1747">
        <v>545996.0</v>
      </c>
    </row>
    <row r="1748" spans="19:22" ht="12.75">
      <c r="S1748" t="str">
        <f>IF(ISNUMBER(SEARCH(ZAKL_DATA!$B$18,FU!$U1748)),U1748,"")</f>
        <v>Jabloňany</v>
      </c>
      <c r="T1748" t="str">
        <f t="array" ref="T1748">IFERROR(INDEX($S$3:$S$6255,SMALL(IF(ISNUMBER(SEARCH("",$S$3:$S$6255)),ROW($S$1:$S$6253),""),ROW(S1746))),"")</f>
        <v>Jabloňany</v>
      </c>
      <c r="U1748" t="s">
        <v>7779</v>
      </c>
      <c r="V1748">
        <v>546011.0</v>
      </c>
    </row>
    <row r="1749" spans="19:22" ht="12.75">
      <c r="S1749" t="str">
        <f>IF(ISNUMBER(SEARCH(ZAKL_DATA!$B$18,FU!$U1749)),U1749,"")</f>
        <v>Jablonec nad Jizerou</v>
      </c>
      <c r="T1749" t="str">
        <f t="array" ref="T1749">IFERROR(INDEX($S$3:$S$6255,SMALL(IF(ISNUMBER(SEARCH("",$S$3:$S$6255)),ROW($S$1:$S$6253),""),ROW(S1747))),"")</f>
        <v>Jablonec nad Jizerou</v>
      </c>
      <c r="U1749" t="s">
        <v>7496</v>
      </c>
      <c r="V1749">
        <v>546020.0</v>
      </c>
    </row>
    <row r="1750" spans="19:22" ht="12.75">
      <c r="S1750" t="str">
        <f>IF(ISNUMBER(SEARCH(ZAKL_DATA!$B$18,FU!$U1750)),U1750,"")</f>
        <v>Jablonec nad Nisou</v>
      </c>
      <c r="T1750" t="str">
        <f t="array" ref="T1750">IFERROR(INDEX($S$3:$S$6255,SMALL(IF(ISNUMBER(SEARCH("",$S$3:$S$6255)),ROW($S$1:$S$6253),""),ROW(S1748))),"")</f>
        <v>Jablonec nad Nisou</v>
      </c>
      <c r="U1750" t="s">
        <v>6467</v>
      </c>
      <c r="V1750">
        <v>546038.0</v>
      </c>
    </row>
    <row r="1751" spans="19:22" ht="12.75">
      <c r="S1751" t="str">
        <f>IF(ISNUMBER(SEARCH(ZAKL_DATA!$B$18,FU!$U1751)),U1751,"")</f>
        <v>Jablonná</v>
      </c>
      <c r="T1751" t="str">
        <f t="array" ref="T1751">IFERROR(INDEX($S$3:$S$6255,SMALL(IF(ISNUMBER(SEARCH("",$S$3:$S$6255)),ROW($S$1:$S$6253),""),ROW(S1749))),"")</f>
        <v>Jablonná</v>
      </c>
      <c r="U1751" t="s">
        <v>4906</v>
      </c>
      <c r="V1751">
        <v>546054.0</v>
      </c>
    </row>
    <row r="1752" spans="19:22" ht="12.75">
      <c r="S1752" t="str">
        <f>IF(ISNUMBER(SEARCH(ZAKL_DATA!$B$18,FU!$U1752)),U1752,"")</f>
        <v>Jablonné nad Orlicí</v>
      </c>
      <c r="T1752" t="str">
        <f t="array" ref="T1752">IFERROR(INDEX($S$3:$S$6255,SMALL(IF(ISNUMBER(SEARCH("",$S$3:$S$6255)),ROW($S$1:$S$6253),""),ROW(S1750))),"")</f>
        <v>Jablonné nad Orlicí</v>
      </c>
      <c r="U1752" t="s">
        <v>7711</v>
      </c>
      <c r="V1752">
        <v>546062.0</v>
      </c>
    </row>
    <row r="1753" spans="19:22" ht="12.75">
      <c r="S1753" t="str">
        <f>IF(ISNUMBER(SEARCH(ZAKL_DATA!$B$18,FU!$U1753)),U1753,"")</f>
        <v>Jablonné v Podještědí</v>
      </c>
      <c r="T1753" t="str">
        <f t="array" ref="T1753">IFERROR(INDEX($S$3:$S$6255,SMALL(IF(ISNUMBER(SEARCH("",$S$3:$S$6255)),ROW($S$1:$S$6253),""),ROW(S1751))),"")</f>
        <v>Jablonné v Podještědí</v>
      </c>
      <c r="U1753" t="s">
        <v>6303</v>
      </c>
      <c r="V1753">
        <v>546071.0</v>
      </c>
    </row>
    <row r="1754" spans="19:22" ht="12.75">
      <c r="S1754" t="str">
        <f>IF(ISNUMBER(SEARCH(ZAKL_DATA!$B$18,FU!$U1754)),U1754,"")</f>
        <v>Jabloňov</v>
      </c>
      <c r="T1754" t="str">
        <f t="array" ref="T1754">IFERROR(INDEX($S$3:$S$6255,SMALL(IF(ISNUMBER(SEARCH("",$S$3:$S$6255)),ROW($S$1:$S$6253),""),ROW(S1752))),"")</f>
        <v>Jabloňov</v>
      </c>
      <c r="U1754" t="s">
        <v>8715</v>
      </c>
      <c r="V1754">
        <v>546089.0</v>
      </c>
    </row>
    <row r="1755" spans="19:22" ht="12.75">
      <c r="S1755" t="str">
        <f>IF(ISNUMBER(SEARCH(ZAKL_DATA!$B$18,FU!$U1755)),U1755,"")</f>
        <v>Jablůnka</v>
      </c>
      <c r="T1755" t="str">
        <f t="array" ref="T1755">IFERROR(INDEX($S$3:$S$6255,SMALL(IF(ISNUMBER(SEARCH("",$S$3:$S$6255)),ROW($S$1:$S$6253),""),ROW(S1753))),"")</f>
        <v>Jablůnka</v>
      </c>
      <c r="U1755" t="s">
        <v>5112</v>
      </c>
      <c r="V1755">
        <v>546097.0</v>
      </c>
    </row>
    <row r="1756" spans="19:22" ht="12.75">
      <c r="S1756" t="str">
        <f>IF(ISNUMBER(SEARCH(ZAKL_DATA!$B$18,FU!$U1756)),U1756,"")</f>
        <v>Jablunkov</v>
      </c>
      <c r="T1756" t="str">
        <f t="array" ref="T1756">IFERROR(INDEX($S$3:$S$6255,SMALL(IF(ISNUMBER(SEARCH("",$S$3:$S$6255)),ROW($S$1:$S$6253),""),ROW(S1754))),"")</f>
        <v>Jablunkov</v>
      </c>
      <c r="U1756" t="s">
        <v>8863</v>
      </c>
      <c r="V1756">
        <v>546101.0</v>
      </c>
    </row>
    <row r="1757" spans="19:22" ht="12.75">
      <c r="S1757" t="str">
        <f>IF(ISNUMBER(SEARCH(ZAKL_DATA!$B$18,FU!$U1757)),U1757,"")</f>
        <v>Jahodov</v>
      </c>
      <c r="T1757" t="str">
        <f t="array" ref="T1757">IFERROR(INDEX($S$3:$S$6255,SMALL(IF(ISNUMBER(SEARCH("",$S$3:$S$6255)),ROW($S$1:$S$6253),""),ROW(S1755))),"")</f>
        <v>Jahodov</v>
      </c>
      <c r="U1757" t="s">
        <v>5469</v>
      </c>
      <c r="V1757">
        <v>546127.0</v>
      </c>
    </row>
    <row r="1758" spans="19:22" ht="12.75">
      <c r="S1758" t="str">
        <f>IF(ISNUMBER(SEARCH(ZAKL_DATA!$B$18,FU!$U1758)),U1758,"")</f>
        <v>Jáchymov</v>
      </c>
      <c r="T1758" t="str">
        <f t="array" ref="T1758">IFERROR(INDEX($S$3:$S$6255,SMALL(IF(ISNUMBER(SEARCH("",$S$3:$S$6255)),ROW($S$1:$S$6253),""),ROW(S1756))),"")</f>
        <v>Jáchymov</v>
      </c>
      <c r="U1758" t="s">
        <v>5966</v>
      </c>
      <c r="V1758">
        <v>546143.0</v>
      </c>
    </row>
    <row r="1759" spans="19:22" ht="12.75">
      <c r="S1759" t="str">
        <f>IF(ISNUMBER(SEARCH(ZAKL_DATA!$B$18,FU!$U1759)),U1759,"")</f>
        <v>Jakartovice</v>
      </c>
      <c r="T1759" t="str">
        <f t="array" ref="T1759">IFERROR(INDEX($S$3:$S$6255,SMALL(IF(ISNUMBER(SEARCH("",$S$3:$S$6255)),ROW($S$1:$S$6253),""),ROW(S1757))),"")</f>
        <v>Jakartovice</v>
      </c>
      <c r="U1759" t="s">
        <v>3726</v>
      </c>
      <c r="V1759">
        <v>546151.0</v>
      </c>
    </row>
    <row r="1760" spans="19:22" ht="12.75">
      <c r="S1760" t="str">
        <f>IF(ISNUMBER(SEARCH(ZAKL_DATA!$B$18,FU!$U1760)),U1760,"")</f>
        <v>Jakubčovice nad Odrou</v>
      </c>
      <c r="T1760" t="str">
        <f t="array" ref="T1760">IFERROR(INDEX($S$3:$S$6255,SMALL(IF(ISNUMBER(SEARCH("",$S$3:$S$6255)),ROW($S$1:$S$6253),""),ROW(S1758))),"")</f>
        <v>Jakubčovice nad Odrou</v>
      </c>
      <c r="U1760" t="s">
        <v>5897</v>
      </c>
      <c r="V1760">
        <v>546160.0</v>
      </c>
    </row>
    <row r="1761" spans="19:22" ht="12.75">
      <c r="S1761" t="str">
        <f>IF(ISNUMBER(SEARCH(ZAKL_DATA!$B$18,FU!$U1761)),U1761,"")</f>
        <v>Jakubov u Moravských Budějovic</v>
      </c>
      <c r="T1761" t="str">
        <f t="array" ref="T1761">IFERROR(INDEX($S$3:$S$6255,SMALL(IF(ISNUMBER(SEARCH("",$S$3:$S$6255)),ROW($S$1:$S$6253),""),ROW(S1759))),"")</f>
        <v>Jakubov u Moravských Budějovic</v>
      </c>
      <c r="U1761" t="s">
        <v>8397</v>
      </c>
      <c r="V1761">
        <v>546178.0</v>
      </c>
    </row>
    <row r="1762" spans="19:22" ht="12.75">
      <c r="S1762" t="str">
        <f>IF(ISNUMBER(SEARCH(ZAKL_DATA!$B$18,FU!$U1762)),U1762,"")</f>
        <v>Jakubovice</v>
      </c>
      <c r="T1762" t="str">
        <f t="array" ref="T1762">IFERROR(INDEX($S$3:$S$6255,SMALL(IF(ISNUMBER(SEARCH("",$S$3:$S$6255)),ROW($S$1:$S$6253),""),ROW(S1760))),"")</f>
        <v>Jakubovice</v>
      </c>
      <c r="U1762" t="s">
        <v>5830</v>
      </c>
      <c r="V1762">
        <v>546186.0</v>
      </c>
    </row>
    <row r="1763" spans="19:22" ht="12.75">
      <c r="S1763" t="str">
        <f>IF(ISNUMBER(SEARCH(ZAKL_DATA!$B$18,FU!$U1763)),U1763,"")</f>
        <v>Jalubí</v>
      </c>
      <c r="T1763" t="str">
        <f t="array" ref="T1763">IFERROR(INDEX($S$3:$S$6255,SMALL(IF(ISNUMBER(SEARCH("",$S$3:$S$6255)),ROW($S$1:$S$6253),""),ROW(S1761))),"")</f>
        <v>Jalubí</v>
      </c>
      <c r="U1763" t="s">
        <v>8476</v>
      </c>
      <c r="V1763">
        <v>546194.0</v>
      </c>
    </row>
    <row r="1764" spans="19:22" ht="12.75">
      <c r="S1764" t="str">
        <f>IF(ISNUMBER(SEARCH(ZAKL_DATA!$B$18,FU!$U1764)),U1764,"")</f>
        <v>Jamné</v>
      </c>
      <c r="T1764" t="str">
        <f t="array" ref="T1764">IFERROR(INDEX($S$3:$S$6255,SMALL(IF(ISNUMBER(SEARCH("",$S$3:$S$6255)),ROW($S$1:$S$6253),""),ROW(S1762))),"")</f>
        <v>Jamné</v>
      </c>
      <c r="U1764" t="s">
        <v>8157</v>
      </c>
      <c r="V1764">
        <v>546216.0</v>
      </c>
    </row>
    <row r="1765" spans="19:22" ht="12.75">
      <c r="S1765" t="str">
        <f>IF(ISNUMBER(SEARCH(ZAKL_DATA!$B$18,FU!$U1765)),U1765,"")</f>
        <v>Jamné nad Orlicí</v>
      </c>
      <c r="T1765" t="str">
        <f t="array" ref="T1765">IFERROR(INDEX($S$3:$S$6255,SMALL(IF(ISNUMBER(SEARCH("",$S$3:$S$6255)),ROW($S$1:$S$6253),""),ROW(S1763))),"")</f>
        <v>Jamné nad Orlicí</v>
      </c>
      <c r="U1765" t="s">
        <v>7712</v>
      </c>
      <c r="V1765">
        <v>546232.0</v>
      </c>
    </row>
    <row r="1766" spans="19:22" ht="12.75">
      <c r="S1766" t="str">
        <f>IF(ISNUMBER(SEARCH(ZAKL_DATA!$B$18,FU!$U1766)),U1766,"")</f>
        <v>Jamolice</v>
      </c>
      <c r="T1766" t="str">
        <f t="array" ref="T1766">IFERROR(INDEX($S$3:$S$6255,SMALL(IF(ISNUMBER(SEARCH("",$S$3:$S$6255)),ROW($S$1:$S$6253),""),ROW(S1764))),"")</f>
        <v>Jamolice</v>
      </c>
      <c r="U1766" t="s">
        <v>8611</v>
      </c>
      <c r="V1766">
        <v>546259.0</v>
      </c>
    </row>
    <row r="1767" spans="19:22" ht="12.75">
      <c r="S1767" t="str">
        <f>IF(ISNUMBER(SEARCH(ZAKL_DATA!$B$18,FU!$U1767)),U1767,"")</f>
        <v>Jámy</v>
      </c>
      <c r="T1767" t="str">
        <f t="array" ref="T1767">IFERROR(INDEX($S$3:$S$6255,SMALL(IF(ISNUMBER(SEARCH("",$S$3:$S$6255)),ROW($S$1:$S$6253),""),ROW(S1765))),"")</f>
        <v>Jámy</v>
      </c>
      <c r="U1767" t="s">
        <v>8717</v>
      </c>
      <c r="V1767">
        <v>546267.0</v>
      </c>
    </row>
    <row r="1768" spans="19:22" ht="12.75">
      <c r="S1768" t="str">
        <f>IF(ISNUMBER(SEARCH(ZAKL_DATA!$B$18,FU!$U1768)),U1768,"")</f>
        <v>Jankov</v>
      </c>
      <c r="T1768" t="str">
        <f t="array" ref="T1768">IFERROR(INDEX($S$3:$S$6255,SMALL(IF(ISNUMBER(SEARCH("",$S$3:$S$6255)),ROW($S$1:$S$6253),""),ROW(S1766))),"")</f>
        <v>Jankov</v>
      </c>
      <c r="U1768" t="s">
        <v>3958</v>
      </c>
      <c r="V1768">
        <v>546275.0</v>
      </c>
    </row>
    <row r="1769" spans="19:22" ht="12.75">
      <c r="S1769" t="str">
        <f>IF(ISNUMBER(SEARCH(ZAKL_DATA!$B$18,FU!$U1769)),U1769,"")</f>
        <v>Jankov</v>
      </c>
      <c r="T1769" t="str">
        <f t="array" ref="T1769">IFERROR(INDEX($S$3:$S$6255,SMALL(IF(ISNUMBER(SEARCH("",$S$3:$S$6255)),ROW($S$1:$S$6253),""),ROW(S1767))),"")</f>
        <v>Jankov</v>
      </c>
      <c r="U1769" t="s">
        <v>3958</v>
      </c>
      <c r="V1769">
        <v>546283.0</v>
      </c>
    </row>
    <row r="1770" spans="19:22" ht="12.75">
      <c r="S1770" t="str">
        <f>IF(ISNUMBER(SEARCH(ZAKL_DATA!$B$18,FU!$U1770)),U1770,"")</f>
        <v>Jankov</v>
      </c>
      <c r="T1770" t="str">
        <f t="array" ref="T1770">IFERROR(INDEX($S$3:$S$6255,SMALL(IF(ISNUMBER(SEARCH("",$S$3:$S$6255)),ROW($S$1:$S$6253),""),ROW(S1768))),"")</f>
        <v>Jankov</v>
      </c>
      <c r="U1770" t="s">
        <v>3958</v>
      </c>
      <c r="V1770">
        <v>546291.0</v>
      </c>
    </row>
    <row r="1771" spans="19:22" ht="12.75">
      <c r="S1771" t="str">
        <f>IF(ISNUMBER(SEARCH(ZAKL_DATA!$B$18,FU!$U1771)),U1771,"")</f>
        <v>Jankovice</v>
      </c>
      <c r="T1771" t="str">
        <f t="array" ref="T1771">IFERROR(INDEX($S$3:$S$6255,SMALL(IF(ISNUMBER(SEARCH("",$S$3:$S$6255)),ROW($S$1:$S$6253),""),ROW(S1769))),"")</f>
        <v>Jankovice</v>
      </c>
      <c r="U1771" t="s">
        <v>7369</v>
      </c>
      <c r="V1771">
        <v>546305.0</v>
      </c>
    </row>
    <row r="1772" spans="19:22" ht="12.75">
      <c r="S1772" t="str">
        <f>IF(ISNUMBER(SEARCH(ZAKL_DATA!$B$18,FU!$U1772)),U1772,"")</f>
        <v>Jankovice</v>
      </c>
      <c r="T1772" t="str">
        <f t="array" ref="T1772">IFERROR(INDEX($S$3:$S$6255,SMALL(IF(ISNUMBER(SEARCH("",$S$3:$S$6255)),ROW($S$1:$S$6253),""),ROW(S1770))),"")</f>
        <v>Jankovice</v>
      </c>
      <c r="U1772" t="s">
        <v>7369</v>
      </c>
      <c r="V1772">
        <v>546330.0</v>
      </c>
    </row>
    <row r="1773" spans="19:22" ht="12.75">
      <c r="S1773" t="str">
        <f>IF(ISNUMBER(SEARCH(ZAKL_DATA!$B$18,FU!$U1773)),U1773,"")</f>
        <v>Jankovice</v>
      </c>
      <c r="T1773" t="str">
        <f t="array" ref="T1773">IFERROR(INDEX($S$3:$S$6255,SMALL(IF(ISNUMBER(SEARCH("",$S$3:$S$6255)),ROW($S$1:$S$6253),""),ROW(S1771))),"")</f>
        <v>Jankovice</v>
      </c>
      <c r="U1773" t="s">
        <v>7369</v>
      </c>
      <c r="V1773">
        <v>546348.0</v>
      </c>
    </row>
    <row r="1774" spans="19:22" ht="12.75">
      <c r="S1774" t="str">
        <f>IF(ISNUMBER(SEARCH(ZAKL_DATA!$B$18,FU!$U1774)),U1774,"")</f>
        <v>Janoušov</v>
      </c>
      <c r="T1774" t="str">
        <f t="array" ref="T1774">IFERROR(INDEX($S$3:$S$6255,SMALL(IF(ISNUMBER(SEARCH("",$S$3:$S$6255)),ROW($S$1:$S$6253),""),ROW(S1772))),"")</f>
        <v>Janoušov</v>
      </c>
      <c r="U1774" t="s">
        <v>5818</v>
      </c>
      <c r="V1774">
        <v>546364.0</v>
      </c>
    </row>
    <row r="1775" spans="19:22" ht="12.75">
      <c r="S1775" t="str">
        <f>IF(ISNUMBER(SEARCH(ZAKL_DATA!$B$18,FU!$U1775)),U1775,"")</f>
        <v>Janov</v>
      </c>
      <c r="T1775" t="str">
        <f t="array" ref="T1775">IFERROR(INDEX($S$3:$S$6255,SMALL(IF(ISNUMBER(SEARCH("",$S$3:$S$6255)),ROW($S$1:$S$6253),""),ROW(S1773))),"")</f>
        <v>Janov</v>
      </c>
      <c r="U1775" t="s">
        <v>5156</v>
      </c>
      <c r="V1775">
        <v>546372.0</v>
      </c>
    </row>
    <row r="1776" spans="19:22" ht="12.75">
      <c r="S1776" t="str">
        <f>IF(ISNUMBER(SEARCH(ZAKL_DATA!$B$18,FU!$U1776)),U1776,"")</f>
        <v>Janov</v>
      </c>
      <c r="T1776" t="str">
        <f t="array" ref="T1776">IFERROR(INDEX($S$3:$S$6255,SMALL(IF(ISNUMBER(SEARCH("",$S$3:$S$6255)),ROW($S$1:$S$6253),""),ROW(S1774))),"")</f>
        <v>Janov</v>
      </c>
      <c r="U1776" t="s">
        <v>5156</v>
      </c>
      <c r="V1776">
        <v>546381.0</v>
      </c>
    </row>
    <row r="1777" spans="19:22" ht="12.75">
      <c r="S1777" t="str">
        <f>IF(ISNUMBER(SEARCH(ZAKL_DATA!$B$18,FU!$U1777)),U1777,"")</f>
        <v>Janov</v>
      </c>
      <c r="T1777" t="str">
        <f t="array" ref="T1777">IFERROR(INDEX($S$3:$S$6255,SMALL(IF(ISNUMBER(SEARCH("",$S$3:$S$6255)),ROW($S$1:$S$6253),""),ROW(S1775))),"")</f>
        <v>Janov</v>
      </c>
      <c r="U1777" t="s">
        <v>5156</v>
      </c>
      <c r="V1777">
        <v>546399.0</v>
      </c>
    </row>
    <row r="1778" spans="19:22" ht="12.75">
      <c r="S1778" t="str">
        <f>IF(ISNUMBER(SEARCH(ZAKL_DATA!$B$18,FU!$U1778)),U1778,"")</f>
        <v>Janov</v>
      </c>
      <c r="T1778" t="str">
        <f t="array" ref="T1778">IFERROR(INDEX($S$3:$S$6255,SMALL(IF(ISNUMBER(SEARCH("",$S$3:$S$6255)),ROW($S$1:$S$6253),""),ROW(S1776))),"")</f>
        <v>Janov</v>
      </c>
      <c r="U1778" t="s">
        <v>5156</v>
      </c>
      <c r="V1778">
        <v>546402.0</v>
      </c>
    </row>
    <row r="1779" spans="19:22" ht="12.75">
      <c r="S1779" t="str">
        <f>IF(ISNUMBER(SEARCH(ZAKL_DATA!$B$18,FU!$U1779)),U1779,"")</f>
        <v>Janov</v>
      </c>
      <c r="T1779" t="str">
        <f t="array" ref="T1779">IFERROR(INDEX($S$3:$S$6255,SMALL(IF(ISNUMBER(SEARCH("",$S$3:$S$6255)),ROW($S$1:$S$6253),""),ROW(S1777))),"")</f>
        <v>Janov</v>
      </c>
      <c r="U1779" t="s">
        <v>5156</v>
      </c>
      <c r="V1779">
        <v>546411.0</v>
      </c>
    </row>
    <row r="1780" spans="19:22" ht="12.75">
      <c r="S1780" t="str">
        <f>IF(ISNUMBER(SEARCH(ZAKL_DATA!$B$18,FU!$U1780)),U1780,"")</f>
        <v>Janov nad Nisou</v>
      </c>
      <c r="T1780" t="str">
        <f t="array" ref="T1780">IFERROR(INDEX($S$3:$S$6255,SMALL(IF(ISNUMBER(SEARCH("",$S$3:$S$6255)),ROW($S$1:$S$6253),""),ROW(S1778))),"")</f>
        <v>Janov nad Nisou</v>
      </c>
      <c r="U1780" t="s">
        <v>6474</v>
      </c>
      <c r="V1780">
        <v>546429.0</v>
      </c>
    </row>
    <row r="1781" spans="19:22" ht="12.75">
      <c r="S1781" t="str">
        <f>IF(ISNUMBER(SEARCH(ZAKL_DATA!$B$18,FU!$U1781)),U1781,"")</f>
        <v>Janová</v>
      </c>
      <c r="T1781" t="str">
        <f t="array" ref="T1781">IFERROR(INDEX($S$3:$S$6255,SMALL(IF(ISNUMBER(SEARCH("",$S$3:$S$6255)),ROW($S$1:$S$6253),""),ROW(S1779))),"")</f>
        <v>Janová</v>
      </c>
      <c r="U1781" t="s">
        <v>7003</v>
      </c>
      <c r="V1781">
        <v>546437.0</v>
      </c>
    </row>
    <row r="1782" spans="19:22" ht="12.75">
      <c r="S1782" t="str">
        <f>IF(ISNUMBER(SEARCH(ZAKL_DATA!$B$18,FU!$U1782)),U1782,"")</f>
        <v>Janovice</v>
      </c>
      <c r="T1782" t="str">
        <f t="array" ref="T1782">IFERROR(INDEX($S$3:$S$6255,SMALL(IF(ISNUMBER(SEARCH("",$S$3:$S$6255)),ROW($S$1:$S$6253),""),ROW(S1780))),"")</f>
        <v>Janovice</v>
      </c>
      <c r="U1782" t="s">
        <v>3727</v>
      </c>
      <c r="V1782">
        <v>546445.0</v>
      </c>
    </row>
    <row r="1783" spans="19:22" ht="12.75">
      <c r="S1783" t="str">
        <f>IF(ISNUMBER(SEARCH(ZAKL_DATA!$B$18,FU!$U1783)),U1783,"")</f>
        <v>Janovice nad Úhlavou</v>
      </c>
      <c r="T1783" t="str">
        <f t="array" ref="T1783">IFERROR(INDEX($S$3:$S$6255,SMALL(IF(ISNUMBER(SEARCH("",$S$3:$S$6255)),ROW($S$1:$S$6253),""),ROW(S1781))),"")</f>
        <v>Janovice nad Úhlavou</v>
      </c>
      <c r="U1783" t="s">
        <v>6013</v>
      </c>
      <c r="V1783">
        <v>546453.0</v>
      </c>
    </row>
    <row r="1784" spans="19:22" ht="12.75">
      <c r="S1784" t="str">
        <f>IF(ISNUMBER(SEARCH(ZAKL_DATA!$B$18,FU!$U1784)),U1784,"")</f>
        <v>Janovice v Podještědí</v>
      </c>
      <c r="T1784" t="str">
        <f t="array" ref="T1784">IFERROR(INDEX($S$3:$S$6255,SMALL(IF(ISNUMBER(SEARCH("",$S$3:$S$6255)),ROW($S$1:$S$6253),""),ROW(S1782))),"")</f>
        <v>Janovice v Podještědí</v>
      </c>
      <c r="U1784" t="s">
        <v>6305</v>
      </c>
      <c r="V1784">
        <v>546461.0</v>
      </c>
    </row>
    <row r="1785" spans="19:22" ht="12.75">
      <c r="S1785" t="str">
        <f>IF(ISNUMBER(SEARCH(ZAKL_DATA!$B$18,FU!$U1785)),U1785,"")</f>
        <v>Janská</v>
      </c>
      <c r="T1785" t="str">
        <f t="array" ref="T1785">IFERROR(INDEX($S$3:$S$6255,SMALL(IF(ISNUMBER(SEARCH("",$S$3:$S$6255)),ROW($S$1:$S$6253),""),ROW(S1783))),"")</f>
        <v>Janská</v>
      </c>
      <c r="U1785" t="s">
        <v>4008</v>
      </c>
      <c r="V1785">
        <v>546470.0</v>
      </c>
    </row>
    <row r="1786" spans="19:22" ht="12.75">
      <c r="S1786" t="str">
        <f>IF(ISNUMBER(SEARCH(ZAKL_DATA!$B$18,FU!$U1786)),U1786,"")</f>
        <v>Janské Lázně</v>
      </c>
      <c r="T1786" t="str">
        <f t="array" ref="T1786">IFERROR(INDEX($S$3:$S$6255,SMALL(IF(ISNUMBER(SEARCH("",$S$3:$S$6255)),ROW($S$1:$S$6253),""),ROW(S1784))),"")</f>
        <v>Janské Lázně</v>
      </c>
      <c r="U1786" t="s">
        <v>7648</v>
      </c>
      <c r="V1786">
        <v>546488.0</v>
      </c>
    </row>
    <row r="1787" spans="19:22" ht="12.75">
      <c r="S1787" t="str">
        <f>IF(ISNUMBER(SEARCH(ZAKL_DATA!$B$18,FU!$U1787)),U1787,"")</f>
        <v>Janův Důl</v>
      </c>
      <c r="T1787" t="str">
        <f t="array" ref="T1787">IFERROR(INDEX($S$3:$S$6255,SMALL(IF(ISNUMBER(SEARCH("",$S$3:$S$6255)),ROW($S$1:$S$6253),""),ROW(S1785))),"")</f>
        <v>Janův Důl</v>
      </c>
      <c r="U1787" t="s">
        <v>5317</v>
      </c>
      <c r="V1787">
        <v>546496.0</v>
      </c>
    </row>
    <row r="1788" spans="19:22" ht="12.75">
      <c r="S1788" t="str">
        <f>IF(ISNUMBER(SEARCH(ZAKL_DATA!$B$18,FU!$U1788)),U1788,"")</f>
        <v>Janůvky</v>
      </c>
      <c r="T1788" t="str">
        <f t="array" ref="T1788">IFERROR(INDEX($S$3:$S$6255,SMALL(IF(ISNUMBER(SEARCH("",$S$3:$S$6255)),ROW($S$1:$S$6253),""),ROW(S1786))),"")</f>
        <v>Janůvky</v>
      </c>
      <c r="U1788" t="s">
        <v>7547</v>
      </c>
      <c r="V1788">
        <v>546500.0</v>
      </c>
    </row>
    <row r="1789" spans="19:22" ht="12.75">
      <c r="S1789" t="str">
        <f>IF(ISNUMBER(SEARCH(ZAKL_DATA!$B$18,FU!$U1789)),U1789,"")</f>
        <v>Jarcová</v>
      </c>
      <c r="T1789" t="str">
        <f t="array" ref="T1789">IFERROR(INDEX($S$3:$S$6255,SMALL(IF(ISNUMBER(SEARCH("",$S$3:$S$6255)),ROW($S$1:$S$6253),""),ROW(S1787))),"")</f>
        <v>Jarcová</v>
      </c>
      <c r="U1789" t="s">
        <v>5113</v>
      </c>
      <c r="V1789">
        <v>546518.0</v>
      </c>
    </row>
    <row r="1790" spans="19:22" ht="12.75">
      <c r="S1790" t="str">
        <f>IF(ISNUMBER(SEARCH(ZAKL_DATA!$B$18,FU!$U1790)),U1790,"")</f>
        <v>Jarohněvice</v>
      </c>
      <c r="T1790" t="str">
        <f t="array" ref="T1790">IFERROR(INDEX($S$3:$S$6255,SMALL(IF(ISNUMBER(SEARCH("",$S$3:$S$6255)),ROW($S$1:$S$6253),""),ROW(S1788))),"")</f>
        <v>Jarohněvice</v>
      </c>
      <c r="U1790" t="s">
        <v>8250</v>
      </c>
      <c r="V1790">
        <v>546526.0</v>
      </c>
    </row>
    <row r="1791" spans="19:22" ht="12.75">
      <c r="S1791" t="str">
        <f>IF(ISNUMBER(SEARCH(ZAKL_DATA!$B$18,FU!$U1791)),U1791,"")</f>
        <v>Jaroměř</v>
      </c>
      <c r="T1791" t="str">
        <f t="array" ref="T1791">IFERROR(INDEX($S$3:$S$6255,SMALL(IF(ISNUMBER(SEARCH("",$S$3:$S$6255)),ROW($S$1:$S$6253),""),ROW(S1789))),"")</f>
        <v>Jaroměř</v>
      </c>
      <c r="U1791" t="s">
        <v>7303</v>
      </c>
      <c r="V1791">
        <v>546534.0</v>
      </c>
    </row>
    <row r="1792" spans="19:22" ht="12.75">
      <c r="S1792" t="str">
        <f>IF(ISNUMBER(SEARCH(ZAKL_DATA!$B$18,FU!$U1792)),U1792,"")</f>
        <v>Jaroměřice</v>
      </c>
      <c r="T1792" t="str">
        <f t="array" ref="T1792">IFERROR(INDEX($S$3:$S$6255,SMALL(IF(ISNUMBER(SEARCH("",$S$3:$S$6255)),ROW($S$1:$S$6253),""),ROW(S1790))),"")</f>
        <v>Jaroměřice</v>
      </c>
      <c r="U1792" t="s">
        <v>7548</v>
      </c>
      <c r="V1792">
        <v>546542.0</v>
      </c>
    </row>
    <row r="1793" spans="19:22" ht="12.75">
      <c r="S1793" t="str">
        <f>IF(ISNUMBER(SEARCH(ZAKL_DATA!$B$18,FU!$U1793)),U1793,"")</f>
        <v>Jaroměřice nad Rokytnou</v>
      </c>
      <c r="T1793" t="str">
        <f t="array" ref="T1793">IFERROR(INDEX($S$3:$S$6255,SMALL(IF(ISNUMBER(SEARCH("",$S$3:$S$6255)),ROW($S$1:$S$6253),""),ROW(S1791))),"")</f>
        <v>Jaroměřice nad Rokytnou</v>
      </c>
      <c r="U1793" t="s">
        <v>8398</v>
      </c>
      <c r="V1793">
        <v>546551.0</v>
      </c>
    </row>
    <row r="1794" spans="19:22" ht="12.75">
      <c r="S1794" t="str">
        <f>IF(ISNUMBER(SEARCH(ZAKL_DATA!$B$18,FU!$U1794)),U1794,"")</f>
        <v>Jaroslav</v>
      </c>
      <c r="T1794" t="str">
        <f t="array" ref="T1794">IFERROR(INDEX($S$3:$S$6255,SMALL(IF(ISNUMBER(SEARCH("",$S$3:$S$6255)),ROW($S$1:$S$6253),""),ROW(S1792))),"")</f>
        <v>Jaroslav</v>
      </c>
      <c r="U1794" t="s">
        <v>7370</v>
      </c>
      <c r="V1794">
        <v>546577.0</v>
      </c>
    </row>
    <row r="1795" spans="19:22" ht="12.75">
      <c r="S1795" t="str">
        <f>IF(ISNUMBER(SEARCH(ZAKL_DATA!$B$18,FU!$U1795)),U1795,"")</f>
        <v>Jaroslavice</v>
      </c>
      <c r="T1795" t="str">
        <f t="array" ref="T1795">IFERROR(INDEX($S$3:$S$6255,SMALL(IF(ISNUMBER(SEARCH("",$S$3:$S$6255)),ROW($S$1:$S$6253),""),ROW(S1793))),"")</f>
        <v>Jaroslavice</v>
      </c>
      <c r="U1795" t="s">
        <v>8612</v>
      </c>
      <c r="V1795">
        <v>546585.0</v>
      </c>
    </row>
    <row r="1796" spans="19:22" ht="12.75">
      <c r="S1796" t="str">
        <f>IF(ISNUMBER(SEARCH(ZAKL_DATA!$B$18,FU!$U1796)),U1796,"")</f>
        <v>Jarošov</v>
      </c>
      <c r="T1796" t="str">
        <f t="array" ref="T1796">IFERROR(INDEX($S$3:$S$6255,SMALL(IF(ISNUMBER(SEARCH("",$S$3:$S$6255)),ROW($S$1:$S$6253),""),ROW(S1794))),"")</f>
        <v>Jarošov</v>
      </c>
      <c r="U1796" t="s">
        <v>7549</v>
      </c>
      <c r="V1796">
        <v>546593.0</v>
      </c>
    </row>
    <row r="1797" spans="19:22" ht="12.75">
      <c r="S1797" t="str">
        <f>IF(ISNUMBER(SEARCH(ZAKL_DATA!$B$18,FU!$U1797)),U1797,"")</f>
        <v>Jarošov nad Nežárkou</v>
      </c>
      <c r="T1797" t="str">
        <f t="array" ref="T1797">IFERROR(INDEX($S$3:$S$6255,SMALL(IF(ISNUMBER(SEARCH("",$S$3:$S$6255)),ROW($S$1:$S$6253),""),ROW(S1795))),"")</f>
        <v>Jarošov nad Nežárkou</v>
      </c>
      <c r="U1797" t="s">
        <v>5305</v>
      </c>
      <c r="V1797">
        <v>546607.0</v>
      </c>
    </row>
    <row r="1798" spans="19:22" ht="12.75">
      <c r="S1798" t="str">
        <f>IF(ISNUMBER(SEARCH(ZAKL_DATA!$B$18,FU!$U1798)),U1798,"")</f>
        <v>Jarov</v>
      </c>
      <c r="T1798" t="str">
        <f t="array" ref="T1798">IFERROR(INDEX($S$3:$S$6255,SMALL(IF(ISNUMBER(SEARCH("",$S$3:$S$6255)),ROW($S$1:$S$6253),""),ROW(S1796))),"")</f>
        <v>Jarov</v>
      </c>
      <c r="U1798" t="s">
        <v>6128</v>
      </c>
      <c r="V1798">
        <v>546615.0</v>
      </c>
    </row>
    <row r="1799" spans="19:22" ht="12.75">
      <c r="S1799" t="str">
        <f>IF(ISNUMBER(SEARCH(ZAKL_DATA!$B$18,FU!$U1799)),U1799,"")</f>
        <v>Jarov</v>
      </c>
      <c r="T1799" t="str">
        <f t="array" ref="T1799">IFERROR(INDEX($S$3:$S$6255,SMALL(IF(ISNUMBER(SEARCH("",$S$3:$S$6255)),ROW($S$1:$S$6253),""),ROW(S1797))),"")</f>
        <v>Jarov</v>
      </c>
      <c r="U1799" t="s">
        <v>6128</v>
      </c>
      <c r="V1799">
        <v>546623.0</v>
      </c>
    </row>
    <row r="1800" spans="19:22" ht="12.75">
      <c r="S1800" t="str">
        <f>IF(ISNUMBER(SEARCH(ZAKL_DATA!$B$18,FU!$U1800)),U1800,"")</f>
        <v>Jarpice</v>
      </c>
      <c r="T1800" t="str">
        <f t="array" ref="T1800">IFERROR(INDEX($S$3:$S$6255,SMALL(IF(ISNUMBER(SEARCH("",$S$3:$S$6255)),ROW($S$1:$S$6253),""),ROW(S1798))),"")</f>
        <v>Jarpice</v>
      </c>
      <c r="U1800" t="s">
        <v>4200</v>
      </c>
      <c r="V1800">
        <v>546631.0</v>
      </c>
    </row>
    <row r="1801" spans="19:22" ht="12.75">
      <c r="S1801" t="str">
        <f>IF(ISNUMBER(SEARCH(ZAKL_DATA!$B$18,FU!$U1801)),U1801,"")</f>
        <v>Jasenice</v>
      </c>
      <c r="T1801" t="str">
        <f t="array" ref="T1801">IFERROR(INDEX($S$3:$S$6255,SMALL(IF(ISNUMBER(SEARCH("",$S$3:$S$6255)),ROW($S$1:$S$6253),""),ROW(S1799))),"")</f>
        <v>Jasenice</v>
      </c>
      <c r="U1801" t="s">
        <v>8399</v>
      </c>
      <c r="V1801">
        <v>546658.0</v>
      </c>
    </row>
    <row r="1802" spans="19:22" ht="12.75">
      <c r="S1802" t="str">
        <f>IF(ISNUMBER(SEARCH(ZAKL_DATA!$B$18,FU!$U1802)),U1802,"")</f>
        <v>Jasenná</v>
      </c>
      <c r="T1802" t="str">
        <f t="array" ref="T1802">IFERROR(INDEX($S$3:$S$6255,SMALL(IF(ISNUMBER(SEARCH("",$S$3:$S$6255)),ROW($S$1:$S$6253),""),ROW(S1800))),"")</f>
        <v>Jasenná</v>
      </c>
      <c r="U1802" t="s">
        <v>7304</v>
      </c>
      <c r="V1802">
        <v>546666.0</v>
      </c>
    </row>
    <row r="1803" spans="19:22" ht="12.75">
      <c r="S1803" t="str">
        <f>IF(ISNUMBER(SEARCH(ZAKL_DATA!$B$18,FU!$U1803)),U1803,"")</f>
        <v>Jasenná</v>
      </c>
      <c r="T1803" t="str">
        <f t="array" ref="T1803">IFERROR(INDEX($S$3:$S$6255,SMALL(IF(ISNUMBER(SEARCH("",$S$3:$S$6255)),ROW($S$1:$S$6253),""),ROW(S1801))),"")</f>
        <v>Jasenná</v>
      </c>
      <c r="U1803" t="s">
        <v>7304</v>
      </c>
      <c r="V1803">
        <v>546674.0</v>
      </c>
    </row>
    <row r="1804" spans="19:22" ht="12.75">
      <c r="S1804" t="str">
        <f>IF(ISNUMBER(SEARCH(ZAKL_DATA!$B$18,FU!$U1804)),U1804,"")</f>
        <v>Javor</v>
      </c>
      <c r="T1804" t="str">
        <f t="array" ref="T1804">IFERROR(INDEX($S$3:$S$6255,SMALL(IF(ISNUMBER(SEARCH("",$S$3:$S$6255)),ROW($S$1:$S$6253),""),ROW(S1802))),"")</f>
        <v>Javor</v>
      </c>
      <c r="U1804" t="s">
        <v>5038</v>
      </c>
      <c r="V1804">
        <v>546691.0</v>
      </c>
    </row>
    <row r="1805" spans="19:22" ht="12.75">
      <c r="S1805" t="str">
        <f>IF(ISNUMBER(SEARCH(ZAKL_DATA!$B$18,FU!$U1805)),U1805,"")</f>
        <v>Javorek</v>
      </c>
      <c r="T1805" t="str">
        <f t="array" ref="T1805">IFERROR(INDEX($S$3:$S$6255,SMALL(IF(ISNUMBER(SEARCH("",$S$3:$S$6255)),ROW($S$1:$S$6253),""),ROW(S1803))),"")</f>
        <v>Javorek</v>
      </c>
      <c r="U1805" t="s">
        <v>8716</v>
      </c>
      <c r="V1805">
        <v>546712.0</v>
      </c>
    </row>
    <row r="1806" spans="19:22" ht="12.75">
      <c r="S1806" t="str">
        <f>IF(ISNUMBER(SEARCH(ZAKL_DATA!$B$18,FU!$U1806)),U1806,"")</f>
        <v>Javornice</v>
      </c>
      <c r="T1806" t="str">
        <f t="array" ref="T1806">IFERROR(INDEX($S$3:$S$6255,SMALL(IF(ISNUMBER(SEARCH("",$S$3:$S$6255)),ROW($S$1:$S$6253),""),ROW(S1804))),"")</f>
        <v>Javornice</v>
      </c>
      <c r="U1806" t="s">
        <v>7444</v>
      </c>
      <c r="V1806">
        <v>546721.0</v>
      </c>
    </row>
    <row r="1807" spans="19:22" ht="12.75">
      <c r="S1807" t="str">
        <f>IF(ISNUMBER(SEARCH(ZAKL_DATA!$B$18,FU!$U1807)),U1807,"")</f>
        <v>Javorník</v>
      </c>
      <c r="T1807" t="str">
        <f t="array" ref="T1807">IFERROR(INDEX($S$3:$S$6255,SMALL(IF(ISNUMBER(SEARCH("",$S$3:$S$6255)),ROW($S$1:$S$6253),""),ROW(S1805))),"")</f>
        <v>Javorník</v>
      </c>
      <c r="U1807" t="s">
        <v>3959</v>
      </c>
      <c r="V1807">
        <v>546755.0</v>
      </c>
    </row>
    <row r="1808" spans="19:22" ht="12.75">
      <c r="S1808" t="str">
        <f>IF(ISNUMBER(SEARCH(ZAKL_DATA!$B$18,FU!$U1808)),U1808,"")</f>
        <v>Javorník</v>
      </c>
      <c r="T1808" t="str">
        <f t="array" ref="T1808">IFERROR(INDEX($S$3:$S$6255,SMALL(IF(ISNUMBER(SEARCH("",$S$3:$S$6255)),ROW($S$1:$S$6253),""),ROW(S1806))),"")</f>
        <v>Javorník</v>
      </c>
      <c r="U1808" t="s">
        <v>3959</v>
      </c>
      <c r="V1808">
        <v>546763.0</v>
      </c>
    </row>
    <row r="1809" spans="19:22" ht="12.75">
      <c r="S1809" t="str">
        <f>IF(ISNUMBER(SEARCH(ZAKL_DATA!$B$18,FU!$U1809)),U1809,"")</f>
        <v>Javorník</v>
      </c>
      <c r="T1809" t="str">
        <f t="array" ref="T1809">IFERROR(INDEX($S$3:$S$6255,SMALL(IF(ISNUMBER(SEARCH("",$S$3:$S$6255)),ROW($S$1:$S$6253),""),ROW(S1807))),"")</f>
        <v>Javorník</v>
      </c>
      <c r="U1809" t="s">
        <v>3959</v>
      </c>
      <c r="V1809">
        <v>546771.0</v>
      </c>
    </row>
    <row r="1810" spans="19:22" ht="12.75">
      <c r="S1810" t="str">
        <f>IF(ISNUMBER(SEARCH(ZAKL_DATA!$B$18,FU!$U1810)),U1810,"")</f>
        <v>Javorník</v>
      </c>
      <c r="T1810" t="str">
        <f t="array" ref="T1810">IFERROR(INDEX($S$3:$S$6255,SMALL(IF(ISNUMBER(SEARCH("",$S$3:$S$6255)),ROW($S$1:$S$6253),""),ROW(S1808))),"")</f>
        <v>Javorník</v>
      </c>
      <c r="U1810" t="s">
        <v>3959</v>
      </c>
      <c r="V1810">
        <v>546780.0</v>
      </c>
    </row>
    <row r="1811" spans="19:22" ht="12.75">
      <c r="S1811" t="str">
        <f>IF(ISNUMBER(SEARCH(ZAKL_DATA!$B$18,FU!$U1811)),U1811,"")</f>
        <v>Javorník</v>
      </c>
      <c r="T1811" t="str">
        <f t="array" ref="T1811">IFERROR(INDEX($S$3:$S$6255,SMALL(IF(ISNUMBER(SEARCH("",$S$3:$S$6255)),ROW($S$1:$S$6253),""),ROW(S1809))),"")</f>
        <v>Javorník</v>
      </c>
      <c r="U1811" t="s">
        <v>3959</v>
      </c>
      <c r="V1811">
        <v>546798.0</v>
      </c>
    </row>
    <row r="1812" spans="19:22" ht="12.75">
      <c r="S1812" t="str">
        <f>IF(ISNUMBER(SEARCH(ZAKL_DATA!$B$18,FU!$U1812)),U1812,"")</f>
        <v>Javůrek</v>
      </c>
      <c r="T1812" t="str">
        <f t="array" ref="T1812">IFERROR(INDEX($S$3:$S$6255,SMALL(IF(ISNUMBER(SEARCH("",$S$3:$S$6255)),ROW($S$1:$S$6253),""),ROW(S1810))),"")</f>
        <v>Javůrek</v>
      </c>
      <c r="U1812" t="s">
        <v>7870</v>
      </c>
      <c r="V1812">
        <v>546801.0</v>
      </c>
    </row>
    <row r="1813" spans="19:22" ht="12.75">
      <c r="S1813" t="str">
        <f>IF(ISNUMBER(SEARCH(ZAKL_DATA!$B$18,FU!$U1813)),U1813,"")</f>
        <v>Jedlá</v>
      </c>
      <c r="T1813" t="str">
        <f t="array" ref="T1813">IFERROR(INDEX($S$3:$S$6255,SMALL(IF(ISNUMBER(SEARCH("",$S$3:$S$6255)),ROW($S$1:$S$6253),""),ROW(S1811))),"")</f>
        <v>Jedlá</v>
      </c>
      <c r="U1813" t="s">
        <v>6868</v>
      </c>
      <c r="V1813">
        <v>546810.0</v>
      </c>
    </row>
    <row r="1814" spans="19:22" ht="12.75">
      <c r="S1814" t="str">
        <f>IF(ISNUMBER(SEARCH(ZAKL_DATA!$B$18,FU!$U1814)),U1814,"")</f>
        <v>Jedlany</v>
      </c>
      <c r="T1814" t="str">
        <f t="array" ref="T1814">IFERROR(INDEX($S$3:$S$6255,SMALL(IF(ISNUMBER(SEARCH("",$S$3:$S$6255)),ROW($S$1:$S$6253),""),ROW(S1812))),"")</f>
        <v>Jedlany</v>
      </c>
      <c r="U1814" t="s">
        <v>6422</v>
      </c>
      <c r="V1814">
        <v>546828.0</v>
      </c>
    </row>
    <row r="1815" spans="19:22" ht="12.75">
      <c r="S1815" t="str">
        <f>IF(ISNUMBER(SEARCH(ZAKL_DATA!$B$18,FU!$U1815)),U1815,"")</f>
        <v>Jedlí</v>
      </c>
      <c r="T1815" t="str">
        <f t="array" ref="T1815">IFERROR(INDEX($S$3:$S$6255,SMALL(IF(ISNUMBER(SEARCH("",$S$3:$S$6255)),ROW($S$1:$S$6253),""),ROW(S1813))),"")</f>
        <v>Jedlí</v>
      </c>
      <c r="U1815" t="s">
        <v>4563</v>
      </c>
      <c r="V1815">
        <v>546844.0</v>
      </c>
    </row>
    <row r="1816" spans="19:22" ht="12.75">
      <c r="S1816" t="str">
        <f>IF(ISNUMBER(SEARCH(ZAKL_DATA!$B$18,FU!$U1816)),U1816,"")</f>
        <v>Jedlová</v>
      </c>
      <c r="T1816" t="str">
        <f t="array" ref="T1816">IFERROR(INDEX($S$3:$S$6255,SMALL(IF(ISNUMBER(SEARCH("",$S$3:$S$6255)),ROW($S$1:$S$6253),""),ROW(S1814))),"")</f>
        <v>Jedlová</v>
      </c>
      <c r="U1816" t="s">
        <v>7551</v>
      </c>
      <c r="V1816">
        <v>546852.0</v>
      </c>
    </row>
    <row r="1817" spans="19:22" ht="12.75">
      <c r="S1817" t="str">
        <f>IF(ISNUMBER(SEARCH(ZAKL_DATA!$B$18,FU!$U1817)),U1817,"")</f>
        <v>Jedomělice</v>
      </c>
      <c r="T1817" t="str">
        <f t="array" ref="T1817">IFERROR(INDEX($S$3:$S$6255,SMALL(IF(ISNUMBER(SEARCH("",$S$3:$S$6255)),ROW($S$1:$S$6253),""),ROW(S1815))),"")</f>
        <v>Jedomělice</v>
      </c>
      <c r="U1817" t="s">
        <v>4201</v>
      </c>
      <c r="V1817">
        <v>546861.0</v>
      </c>
    </row>
    <row r="1818" spans="19:22" ht="12.75">
      <c r="S1818" t="str">
        <f>IF(ISNUMBER(SEARCH(ZAKL_DATA!$B$18,FU!$U1818)),U1818,"")</f>
        <v>Jedousov</v>
      </c>
      <c r="T1818" t="str">
        <f t="array" ref="T1818">IFERROR(INDEX($S$3:$S$6255,SMALL(IF(ISNUMBER(SEARCH("",$S$3:$S$6255)),ROW($S$1:$S$6253),""),ROW(S1816))),"")</f>
        <v>Jedousov</v>
      </c>
      <c r="U1818" t="s">
        <v>7371</v>
      </c>
      <c r="V1818">
        <v>546879.0</v>
      </c>
    </row>
    <row r="1819" spans="19:22" ht="12.75">
      <c r="S1819" t="str">
        <f>IF(ISNUMBER(SEARCH(ZAKL_DATA!$B$18,FU!$U1819)),U1819,"")</f>
        <v>Jedovnice</v>
      </c>
      <c r="T1819" t="str">
        <f t="array" ref="T1819">IFERROR(INDEX($S$3:$S$6255,SMALL(IF(ISNUMBER(SEARCH("",$S$3:$S$6255)),ROW($S$1:$S$6253),""),ROW(S1817))),"")</f>
        <v>Jedovnice</v>
      </c>
      <c r="U1819" t="s">
        <v>7780</v>
      </c>
      <c r="V1819">
        <v>546887.0</v>
      </c>
    </row>
    <row r="1820" spans="19:22" ht="12.75">
      <c r="S1820" t="str">
        <f>IF(ISNUMBER(SEARCH(ZAKL_DATA!$B$18,FU!$U1820)),U1820,"")</f>
        <v>Jehnědí</v>
      </c>
      <c r="T1820" t="str">
        <f t="array" ref="T1820">IFERROR(INDEX($S$3:$S$6255,SMALL(IF(ISNUMBER(SEARCH("",$S$3:$S$6255)),ROW($S$1:$S$6253),""),ROW(S1818))),"")</f>
        <v>Jehnědí</v>
      </c>
      <c r="U1820" t="s">
        <v>7713</v>
      </c>
      <c r="V1820">
        <v>546895.0</v>
      </c>
    </row>
    <row r="1821" spans="19:22" ht="12.75">
      <c r="S1821" t="str">
        <f>IF(ISNUMBER(SEARCH(ZAKL_DATA!$B$18,FU!$U1821)),U1821,"")</f>
        <v>Jemnice</v>
      </c>
      <c r="T1821" t="str">
        <f t="array" ref="T1821">IFERROR(INDEX($S$3:$S$6255,SMALL(IF(ISNUMBER(SEARCH("",$S$3:$S$6255)),ROW($S$1:$S$6253),""),ROW(S1819))),"")</f>
        <v>Jemnice</v>
      </c>
      <c r="U1821" t="s">
        <v>8400</v>
      </c>
      <c r="V1821">
        <v>546909.0</v>
      </c>
    </row>
    <row r="1822" spans="19:22" ht="12.75">
      <c r="S1822" t="str">
        <f>IF(ISNUMBER(SEARCH(ZAKL_DATA!$B$18,FU!$U1822)),U1822,"")</f>
        <v>Jemníky</v>
      </c>
      <c r="T1822" t="str">
        <f t="array" ref="T1822">IFERROR(INDEX($S$3:$S$6255,SMALL(IF(ISNUMBER(SEARCH("",$S$3:$S$6255)),ROW($S$1:$S$6253),""),ROW(S1820))),"")</f>
        <v>Jemníky</v>
      </c>
      <c r="U1822" t="s">
        <v>4202</v>
      </c>
      <c r="V1822">
        <v>546917.0</v>
      </c>
    </row>
    <row r="1823" spans="19:22" ht="12.75">
      <c r="S1823" t="str">
        <f>IF(ISNUMBER(SEARCH(ZAKL_DATA!$B$18,FU!$U1823)),U1823,"")</f>
        <v>Jenčice</v>
      </c>
      <c r="T1823" t="str">
        <f t="array" ref="T1823">IFERROR(INDEX($S$3:$S$6255,SMALL(IF(ISNUMBER(SEARCH("",$S$3:$S$6255)),ROW($S$1:$S$6253),""),ROW(S1821))),"")</f>
        <v>Jenčice</v>
      </c>
      <c r="U1823" t="s">
        <v>3692</v>
      </c>
      <c r="V1823">
        <v>546925.0</v>
      </c>
    </row>
    <row r="1824" spans="19:22" ht="12.75">
      <c r="S1824" t="str">
        <f>IF(ISNUMBER(SEARCH(ZAKL_DATA!$B$18,FU!$U1824)),U1824,"")</f>
        <v>Jeneč</v>
      </c>
      <c r="T1824" t="str">
        <f t="array" ref="T1824">IFERROR(INDEX($S$3:$S$6255,SMALL(IF(ISNUMBER(SEARCH("",$S$3:$S$6255)),ROW($S$1:$S$6253),""),ROW(S1822))),"")</f>
        <v>Jeneč</v>
      </c>
      <c r="U1824" t="s">
        <v>4818</v>
      </c>
      <c r="V1824">
        <v>546933.0</v>
      </c>
    </row>
    <row r="1825" spans="19:22" ht="12.75">
      <c r="S1825" t="str">
        <f>IF(ISNUMBER(SEARCH(ZAKL_DATA!$B$18,FU!$U1825)),U1825,"")</f>
        <v>Jeníkov</v>
      </c>
      <c r="T1825" t="str">
        <f t="array" ref="T1825">IFERROR(INDEX($S$3:$S$6255,SMALL(IF(ISNUMBER(SEARCH("",$S$3:$S$6255)),ROW($S$1:$S$6253),""),ROW(S1823))),"")</f>
        <v>Jeníkov</v>
      </c>
      <c r="U1825" t="s">
        <v>5388</v>
      </c>
      <c r="V1825">
        <v>546941.0</v>
      </c>
    </row>
    <row r="1826" spans="19:22" ht="12.75">
      <c r="S1826" t="str">
        <f>IF(ISNUMBER(SEARCH(ZAKL_DATA!$B$18,FU!$U1826)),U1826,"")</f>
        <v>Jeníkov</v>
      </c>
      <c r="T1826" t="str">
        <f t="array" ref="T1826">IFERROR(INDEX($S$3:$S$6255,SMALL(IF(ISNUMBER(SEARCH("",$S$3:$S$6255)),ROW($S$1:$S$6253),""),ROW(S1824))),"")</f>
        <v>Jeníkov</v>
      </c>
      <c r="U1826" t="s">
        <v>5388</v>
      </c>
      <c r="V1826">
        <v>546950.0</v>
      </c>
    </row>
    <row r="1827" spans="19:22" ht="12.75">
      <c r="S1827" t="str">
        <f>IF(ISNUMBER(SEARCH(ZAKL_DATA!$B$18,FU!$U1827)),U1827,"")</f>
        <v>Jeníkovice</v>
      </c>
      <c r="T1827" t="str">
        <f t="array" ref="T1827">IFERROR(INDEX($S$3:$S$6255,SMALL(IF(ISNUMBER(SEARCH("",$S$3:$S$6255)),ROW($S$1:$S$6253),""),ROW(S1825))),"")</f>
        <v>Jeníkovice</v>
      </c>
      <c r="U1827" t="s">
        <v>6983</v>
      </c>
      <c r="V1827">
        <v>546968.0</v>
      </c>
    </row>
    <row r="1828" spans="19:22" ht="12.75">
      <c r="S1828" t="str">
        <f>IF(ISNUMBER(SEARCH(ZAKL_DATA!$B$18,FU!$U1828)),U1828,"")</f>
        <v>Jeníkovice</v>
      </c>
      <c r="T1828" t="str">
        <f t="array" ref="T1828">IFERROR(INDEX($S$3:$S$6255,SMALL(IF(ISNUMBER(SEARCH("",$S$3:$S$6255)),ROW($S$1:$S$6253),""),ROW(S1826))),"")</f>
        <v>Jeníkovice</v>
      </c>
      <c r="U1828" t="s">
        <v>6983</v>
      </c>
      <c r="V1828">
        <v>546976.0</v>
      </c>
    </row>
    <row r="1829" spans="19:22" ht="12.75">
      <c r="S1829" t="str">
        <f>IF(ISNUMBER(SEARCH(ZAKL_DATA!$B$18,FU!$U1829)),U1829,"")</f>
        <v>Jenišov</v>
      </c>
      <c r="T1829" t="str">
        <f t="array" ref="T1829">IFERROR(INDEX($S$3:$S$6255,SMALL(IF(ISNUMBER(SEARCH("",$S$3:$S$6255)),ROW($S$1:$S$6253),""),ROW(S1827))),"")</f>
        <v>Jenišov</v>
      </c>
      <c r="U1829" t="s">
        <v>4711</v>
      </c>
      <c r="V1829">
        <v>546984.0</v>
      </c>
    </row>
    <row r="1830" spans="19:22" ht="12.75">
      <c r="S1830" t="str">
        <f>IF(ISNUMBER(SEARCH(ZAKL_DATA!$B$18,FU!$U1830)),U1830,"")</f>
        <v>Jenišovice</v>
      </c>
      <c r="T1830" t="str">
        <f t="array" ref="T1830">IFERROR(INDEX($S$3:$S$6255,SMALL(IF(ISNUMBER(SEARCH("",$S$3:$S$6255)),ROW($S$1:$S$6253),""),ROW(S1828))),"")</f>
        <v>Jenišovice</v>
      </c>
      <c r="U1830" t="s">
        <v>6475</v>
      </c>
      <c r="V1830">
        <v>546992.0</v>
      </c>
    </row>
    <row r="1831" spans="19:22" ht="12.75">
      <c r="S1831" t="str">
        <f>IF(ISNUMBER(SEARCH(ZAKL_DATA!$B$18,FU!$U1831)),U1831,"")</f>
        <v>Jenišovice</v>
      </c>
      <c r="T1831" t="str">
        <f t="array" ref="T1831">IFERROR(INDEX($S$3:$S$6255,SMALL(IF(ISNUMBER(SEARCH("",$S$3:$S$6255)),ROW($S$1:$S$6253),""),ROW(S1829))),"")</f>
        <v>Jenišovice</v>
      </c>
      <c r="U1831" t="s">
        <v>6475</v>
      </c>
      <c r="V1831">
        <v>547000.0</v>
      </c>
    </row>
    <row r="1832" spans="19:22" ht="12.75">
      <c r="S1832" t="str">
        <f>IF(ISNUMBER(SEARCH(ZAKL_DATA!$B$18,FU!$U1832)),U1832,"")</f>
        <v>Jenštejn</v>
      </c>
      <c r="T1832" t="str">
        <f t="array" ref="T1832">IFERROR(INDEX($S$3:$S$6255,SMALL(IF(ISNUMBER(SEARCH("",$S$3:$S$6255)),ROW($S$1:$S$6253),""),ROW(S1830))),"")</f>
        <v>Jenštejn</v>
      </c>
      <c r="U1832" t="s">
        <v>4736</v>
      </c>
      <c r="V1832">
        <v>547018.0</v>
      </c>
    </row>
    <row r="1833" spans="19:22" ht="12.75">
      <c r="S1833" t="str">
        <f>IF(ISNUMBER(SEARCH(ZAKL_DATA!$B$18,FU!$U1833)),U1833,"")</f>
        <v>Jersín</v>
      </c>
      <c r="T1833" t="str">
        <f t="array" ref="T1833">IFERROR(INDEX($S$3:$S$6255,SMALL(IF(ISNUMBER(SEARCH("",$S$3:$S$6255)),ROW($S$1:$S$6253),""),ROW(S1831))),"")</f>
        <v>Jersín</v>
      </c>
      <c r="U1833" t="s">
        <v>8159</v>
      </c>
      <c r="V1833">
        <v>547026.0</v>
      </c>
    </row>
    <row r="1834" spans="19:22" ht="12.75">
      <c r="S1834" t="str">
        <f>IF(ISNUMBER(SEARCH(ZAKL_DATA!$B$18,FU!$U1834)),U1834,"")</f>
        <v>Jeřice</v>
      </c>
      <c r="T1834" t="str">
        <f t="array" ref="T1834">IFERROR(INDEX($S$3:$S$6255,SMALL(IF(ISNUMBER(SEARCH("",$S$3:$S$6255)),ROW($S$1:$S$6253),""),ROW(S1832))),"")</f>
        <v>Jeřice</v>
      </c>
      <c r="U1834" t="s">
        <v>7210</v>
      </c>
      <c r="V1834">
        <v>547069.0</v>
      </c>
    </row>
    <row r="1835" spans="19:22" ht="12.75">
      <c r="S1835" t="str">
        <f>IF(ISNUMBER(SEARCH(ZAKL_DATA!$B$18,FU!$U1835)),U1835,"")</f>
        <v>Jeřišno</v>
      </c>
      <c r="T1835" t="str">
        <f t="array" ref="T1835">IFERROR(INDEX($S$3:$S$6255,SMALL(IF(ISNUMBER(SEARCH("",$S$3:$S$6255)),ROW($S$1:$S$6253),""),ROW(S1833))),"")</f>
        <v>Jeřišno</v>
      </c>
      <c r="U1835" t="s">
        <v>6870</v>
      </c>
      <c r="V1835">
        <v>547077.0</v>
      </c>
    </row>
    <row r="1836" spans="19:22" ht="12.75">
      <c r="S1836" t="str">
        <f>IF(ISNUMBER(SEARCH(ZAKL_DATA!$B$18,FU!$U1836)),U1836,"")</f>
        <v>Jeřmanice</v>
      </c>
      <c r="T1836" t="str">
        <f t="array" ref="T1836">IFERROR(INDEX($S$3:$S$6255,SMALL(IF(ISNUMBER(SEARCH("",$S$3:$S$6255)),ROW($S$1:$S$6253),""),ROW(S1834))),"")</f>
        <v>Jeřmanice</v>
      </c>
      <c r="U1836" t="s">
        <v>4017</v>
      </c>
      <c r="V1836">
        <v>547085.0</v>
      </c>
    </row>
    <row r="1837" spans="19:22" ht="12.75">
      <c r="S1837" t="str">
        <f>IF(ISNUMBER(SEARCH(ZAKL_DATA!$B$18,FU!$U1837)),U1837,"")</f>
        <v>Jesenec</v>
      </c>
      <c r="T1837" t="str">
        <f t="array" ref="T1837">IFERROR(INDEX($S$3:$S$6255,SMALL(IF(ISNUMBER(SEARCH("",$S$3:$S$6255)),ROW($S$1:$S$6253),""),ROW(S1835))),"")</f>
        <v>Jesenec</v>
      </c>
      <c r="U1837" t="s">
        <v>8316</v>
      </c>
      <c r="V1837">
        <v>547093.0</v>
      </c>
    </row>
    <row r="1838" spans="19:22" ht="12.75">
      <c r="S1838" t="str">
        <f>IF(ISNUMBER(SEARCH(ZAKL_DATA!$B$18,FU!$U1838)),U1838,"")</f>
        <v>Jesenice</v>
      </c>
      <c r="T1838" t="str">
        <f t="array" ref="T1838">IFERROR(INDEX($S$3:$S$6255,SMALL(IF(ISNUMBER(SEARCH("",$S$3:$S$6255)),ROW($S$1:$S$6253),""),ROW(S1836))),"")</f>
        <v>Jesenice</v>
      </c>
      <c r="U1838" t="s">
        <v>4819</v>
      </c>
      <c r="V1838">
        <v>547123.0</v>
      </c>
    </row>
    <row r="1839" spans="19:22" ht="12.75">
      <c r="S1839" t="str">
        <f>IF(ISNUMBER(SEARCH(ZAKL_DATA!$B$18,FU!$U1839)),U1839,"")</f>
        <v>Jesenice</v>
      </c>
      <c r="T1839" t="str">
        <f t="array" ref="T1839">IFERROR(INDEX($S$3:$S$6255,SMALL(IF(ISNUMBER(SEARCH("",$S$3:$S$6255)),ROW($S$1:$S$6253),""),ROW(S1837))),"")</f>
        <v>Jesenice</v>
      </c>
      <c r="U1839" t="s">
        <v>4819</v>
      </c>
      <c r="V1839">
        <v>547131.0</v>
      </c>
    </row>
    <row r="1840" spans="19:22" ht="12.75">
      <c r="S1840" t="str">
        <f>IF(ISNUMBER(SEARCH(ZAKL_DATA!$B$18,FU!$U1840)),U1840,"")</f>
        <v>Jesenice</v>
      </c>
      <c r="T1840" t="str">
        <f t="array" ref="T1840">IFERROR(INDEX($S$3:$S$6255,SMALL(IF(ISNUMBER(SEARCH("",$S$3:$S$6255)),ROW($S$1:$S$6253),""),ROW(S1838))),"")</f>
        <v>Jesenice</v>
      </c>
      <c r="U1840" t="s">
        <v>4819</v>
      </c>
      <c r="V1840">
        <v>547166.0</v>
      </c>
    </row>
    <row r="1841" spans="19:22" ht="12.75">
      <c r="S1841" t="str">
        <f>IF(ISNUMBER(SEARCH(ZAKL_DATA!$B$18,FU!$U1841)),U1841,"")</f>
        <v>Jeseník</v>
      </c>
      <c r="T1841" t="str">
        <f t="array" ref="T1841">IFERROR(INDEX($S$3:$S$6255,SMALL(IF(ISNUMBER(SEARCH("",$S$3:$S$6255)),ROW($S$1:$S$6253),""),ROW(S1839))),"")</f>
        <v>Jeseník</v>
      </c>
      <c r="U1841" t="s">
        <v>4572</v>
      </c>
      <c r="V1841">
        <v>547182.0</v>
      </c>
    </row>
    <row r="1842" spans="19:22" ht="12.75">
      <c r="S1842" t="str">
        <f>IF(ISNUMBER(SEARCH(ZAKL_DATA!$B$18,FU!$U1842)),U1842,"")</f>
        <v>Jeseník nad Odrou</v>
      </c>
      <c r="T1842" t="str">
        <f t="array" ref="T1842">IFERROR(INDEX($S$3:$S$6255,SMALL(IF(ISNUMBER(SEARCH("",$S$3:$S$6255)),ROW($S$1:$S$6253),""),ROW(S1840))),"")</f>
        <v>Jeseník nad Odrou</v>
      </c>
      <c r="U1842" t="s">
        <v>8949</v>
      </c>
      <c r="V1842">
        <v>547191.0</v>
      </c>
    </row>
    <row r="1843" spans="19:22" ht="12.75">
      <c r="S1843" t="str">
        <f>IF(ISNUMBER(SEARCH(ZAKL_DATA!$B$18,FU!$U1843)),U1843,"")</f>
        <v>Jesenný</v>
      </c>
      <c r="T1843" t="str">
        <f t="array" ref="T1843">IFERROR(INDEX($S$3:$S$6255,SMALL(IF(ISNUMBER(SEARCH("",$S$3:$S$6255)),ROW($S$1:$S$6253),""),ROW(S1841))),"")</f>
        <v>Jesenný</v>
      </c>
      <c r="U1843" t="s">
        <v>7497</v>
      </c>
      <c r="V1843">
        <v>547204.0</v>
      </c>
    </row>
    <row r="1844" spans="19:22" ht="12.75">
      <c r="S1844" t="str">
        <f>IF(ISNUMBER(SEARCH(ZAKL_DATA!$B$18,FU!$U1844)),U1844,"")</f>
        <v>Jestřabí</v>
      </c>
      <c r="T1844" t="str">
        <f t="array" ref="T1844">IFERROR(INDEX($S$3:$S$6255,SMALL(IF(ISNUMBER(SEARCH("",$S$3:$S$6255)),ROW($S$1:$S$6253),""),ROW(S1842))),"")</f>
        <v>Jestřabí</v>
      </c>
      <c r="U1844" t="s">
        <v>8023</v>
      </c>
      <c r="V1844">
        <v>547212.0</v>
      </c>
    </row>
    <row r="1845" spans="19:22" ht="12.75">
      <c r="S1845" t="str">
        <f>IF(ISNUMBER(SEARCH(ZAKL_DATA!$B$18,FU!$U1845)),U1845,"")</f>
        <v>Jestřabí Lhota</v>
      </c>
      <c r="T1845" t="str">
        <f t="array" ref="T1845">IFERROR(INDEX($S$3:$S$6255,SMALL(IF(ISNUMBER(SEARCH("",$S$3:$S$6255)),ROW($S$1:$S$6253),""),ROW(S1843))),"")</f>
        <v>Jestřabí Lhota</v>
      </c>
      <c r="U1845" t="s">
        <v>4291</v>
      </c>
      <c r="V1845">
        <v>547221.0</v>
      </c>
    </row>
    <row r="1846" spans="19:22" ht="12.75">
      <c r="S1846" t="str">
        <f>IF(ISNUMBER(SEARCH(ZAKL_DATA!$B$18,FU!$U1846)),U1846,"")</f>
        <v>Jestřabí v Krkonoších</v>
      </c>
      <c r="T1846" t="str">
        <f t="array" ref="T1846">IFERROR(INDEX($S$3:$S$6255,SMALL(IF(ISNUMBER(SEARCH("",$S$3:$S$6255)),ROW($S$1:$S$6253),""),ROW(S1844))),"")</f>
        <v>Jestřabí v Krkonoších</v>
      </c>
      <c r="U1846" t="s">
        <v>7498</v>
      </c>
      <c r="V1846">
        <v>547239.0</v>
      </c>
    </row>
    <row r="1847" spans="19:22" ht="12.75">
      <c r="S1847" t="str">
        <f>IF(ISNUMBER(SEARCH(ZAKL_DATA!$B$18,FU!$U1847)),U1847,"")</f>
        <v>Jestřebí</v>
      </c>
      <c r="T1847" t="str">
        <f t="array" ref="T1847">IFERROR(INDEX($S$3:$S$6255,SMALL(IF(ISNUMBER(SEARCH("",$S$3:$S$6255)),ROW($S$1:$S$6253),""),ROW(S1845))),"")</f>
        <v>Jestřebí</v>
      </c>
      <c r="U1847" t="s">
        <v>4573</v>
      </c>
      <c r="V1847">
        <v>547247.0</v>
      </c>
    </row>
    <row r="1848" spans="19:22" ht="12.75">
      <c r="S1848" t="str">
        <f>IF(ISNUMBER(SEARCH(ZAKL_DATA!$B$18,FU!$U1848)),U1848,"")</f>
        <v>Jestřebí</v>
      </c>
      <c r="T1848" t="str">
        <f t="array" ref="T1848">IFERROR(INDEX($S$3:$S$6255,SMALL(IF(ISNUMBER(SEARCH("",$S$3:$S$6255)),ROW($S$1:$S$6253),""),ROW(S1846))),"")</f>
        <v>Jestřebí</v>
      </c>
      <c r="U1848" t="s">
        <v>4573</v>
      </c>
      <c r="V1848">
        <v>547255.0</v>
      </c>
    </row>
    <row r="1849" spans="19:22" ht="12.75">
      <c r="S1849" t="str">
        <f>IF(ISNUMBER(SEARCH(ZAKL_DATA!$B$18,FU!$U1849)),U1849,"")</f>
        <v>Jestřebí</v>
      </c>
      <c r="T1849" t="str">
        <f t="array" ref="T1849">IFERROR(INDEX($S$3:$S$6255,SMALL(IF(ISNUMBER(SEARCH("",$S$3:$S$6255)),ROW($S$1:$S$6253),""),ROW(S1847))),"")</f>
        <v>Jestřebí</v>
      </c>
      <c r="U1849" t="s">
        <v>4573</v>
      </c>
      <c r="V1849">
        <v>547263.0</v>
      </c>
    </row>
    <row r="1850" spans="19:22" ht="12.75">
      <c r="S1850" t="str">
        <f>IF(ISNUMBER(SEARCH(ZAKL_DATA!$B$18,FU!$U1850)),U1850,"")</f>
        <v>Ješetice</v>
      </c>
      <c r="T1850" t="str">
        <f t="array" ref="T1850">IFERROR(INDEX($S$3:$S$6255,SMALL(IF(ISNUMBER(SEARCH("",$S$3:$S$6255)),ROW($S$1:$S$6253),""),ROW(S1848))),"")</f>
        <v>Ješetice</v>
      </c>
      <c r="U1850" t="s">
        <v>4176</v>
      </c>
      <c r="V1850">
        <v>547280.0</v>
      </c>
    </row>
    <row r="1851" spans="19:22" ht="12.75">
      <c r="S1851" t="str">
        <f>IF(ISNUMBER(SEARCH(ZAKL_DATA!$B$18,FU!$U1851)),U1851,"")</f>
        <v>Jetětice</v>
      </c>
      <c r="T1851" t="str">
        <f t="array" ref="T1851">IFERROR(INDEX($S$3:$S$6255,SMALL(IF(ISNUMBER(SEARCH("",$S$3:$S$6255)),ROW($S$1:$S$6253),""),ROW(S1849))),"")</f>
        <v>Jetětice</v>
      </c>
      <c r="U1851" t="s">
        <v>5528</v>
      </c>
      <c r="V1851">
        <v>547336.0</v>
      </c>
    </row>
    <row r="1852" spans="19:22" ht="12.75">
      <c r="S1852" t="str">
        <f>IF(ISNUMBER(SEARCH(ZAKL_DATA!$B$18,FU!$U1852)),U1852,"")</f>
        <v>Jetřichov</v>
      </c>
      <c r="T1852" t="str">
        <f t="array" ref="T1852">IFERROR(INDEX($S$3:$S$6255,SMALL(IF(ISNUMBER(SEARCH("",$S$3:$S$6255)),ROW($S$1:$S$6253),""),ROW(S1850))),"")</f>
        <v>Jetřichov</v>
      </c>
      <c r="U1852" t="s">
        <v>7305</v>
      </c>
      <c r="V1852">
        <v>547433.0</v>
      </c>
    </row>
    <row r="1853" spans="19:22" ht="12.75">
      <c r="S1853" t="str">
        <f>IF(ISNUMBER(SEARCH(ZAKL_DATA!$B$18,FU!$U1853)),U1853,"")</f>
        <v>Jetřichovice</v>
      </c>
      <c r="T1853" t="str">
        <f t="array" ref="T1853">IFERROR(INDEX($S$3:$S$6255,SMALL(IF(ISNUMBER(SEARCH("",$S$3:$S$6255)),ROW($S$1:$S$6253),""),ROW(S1851))),"")</f>
        <v>Jetřichovice</v>
      </c>
      <c r="U1853" t="s">
        <v>6384</v>
      </c>
      <c r="V1853">
        <v>547441.0</v>
      </c>
    </row>
    <row r="1854" spans="19:22" ht="12.75">
      <c r="S1854" t="str">
        <f>IF(ISNUMBER(SEARCH(ZAKL_DATA!$B$18,FU!$U1854)),U1854,"")</f>
        <v>Jevany</v>
      </c>
      <c r="T1854" t="str">
        <f t="array" ref="T1854">IFERROR(INDEX($S$3:$S$6255,SMALL(IF(ISNUMBER(SEARCH("",$S$3:$S$6255)),ROW($S$1:$S$6253),""),ROW(S1852))),"")</f>
        <v>Jevany</v>
      </c>
      <c r="U1854" t="s">
        <v>4292</v>
      </c>
      <c r="V1854">
        <v>547450.0</v>
      </c>
    </row>
    <row r="1855" spans="19:22" ht="12.75">
      <c r="S1855" t="str">
        <f>IF(ISNUMBER(SEARCH(ZAKL_DATA!$B$18,FU!$U1855)),U1855,"")</f>
        <v>Jevíčko</v>
      </c>
      <c r="T1855" t="str">
        <f t="array" ref="T1855">IFERROR(INDEX($S$3:$S$6255,SMALL(IF(ISNUMBER(SEARCH("",$S$3:$S$6255)),ROW($S$1:$S$6253),""),ROW(S1853))),"")</f>
        <v>Jevíčko</v>
      </c>
      <c r="U1855" t="s">
        <v>7552</v>
      </c>
      <c r="V1855">
        <v>547468.0</v>
      </c>
    </row>
    <row r="1856" spans="19:22" ht="12.75">
      <c r="S1856" t="str">
        <f>IF(ISNUMBER(SEARCH(ZAKL_DATA!$B$18,FU!$U1856)),U1856,"")</f>
        <v>Jeviněves</v>
      </c>
      <c r="T1856" t="str">
        <f t="array" ref="T1856">IFERROR(INDEX($S$3:$S$6255,SMALL(IF(ISNUMBER(SEARCH("",$S$3:$S$6255)),ROW($S$1:$S$6253),""),ROW(S1854))),"")</f>
        <v>Jeviněves</v>
      </c>
      <c r="U1856" t="s">
        <v>4153</v>
      </c>
      <c r="V1856">
        <v>547476.0</v>
      </c>
    </row>
    <row r="1857" spans="19:22" ht="12.75">
      <c r="S1857" t="str">
        <f>IF(ISNUMBER(SEARCH(ZAKL_DATA!$B$18,FU!$U1857)),U1857,"")</f>
        <v>Jevišovice</v>
      </c>
      <c r="T1857" t="str">
        <f t="array" ref="T1857">IFERROR(INDEX($S$3:$S$6255,SMALL(IF(ISNUMBER(SEARCH("",$S$3:$S$6255)),ROW($S$1:$S$6253),""),ROW(S1855))),"")</f>
        <v>Jevišovice</v>
      </c>
      <c r="U1857" t="s">
        <v>8613</v>
      </c>
      <c r="V1857">
        <v>547484.0</v>
      </c>
    </row>
    <row r="1858" spans="19:22" ht="12.75">
      <c r="S1858" t="str">
        <f>IF(ISNUMBER(SEARCH(ZAKL_DATA!$B$18,FU!$U1858)),U1858,"")</f>
        <v>Jevišovka</v>
      </c>
      <c r="T1858" t="str">
        <f t="array" ref="T1858">IFERROR(INDEX($S$3:$S$6255,SMALL(IF(ISNUMBER(SEARCH("",$S$3:$S$6255)),ROW($S$1:$S$6253),""),ROW(S1856))),"")</f>
        <v>Jevišovka</v>
      </c>
      <c r="U1858" t="s">
        <v>7972</v>
      </c>
      <c r="V1858">
        <v>547492.0</v>
      </c>
    </row>
    <row r="1859" spans="19:22" ht="12.75">
      <c r="S1859" t="str">
        <f>IF(ISNUMBER(SEARCH(ZAKL_DATA!$B$18,FU!$U1859)),U1859,"")</f>
        <v>Jezbořice</v>
      </c>
      <c r="T1859" t="str">
        <f t="array" ref="T1859">IFERROR(INDEX($S$3:$S$6255,SMALL(IF(ISNUMBER(SEARCH("",$S$3:$S$6255)),ROW($S$1:$S$6253),""),ROW(S1857))),"")</f>
        <v>Jezbořice</v>
      </c>
      <c r="U1859" t="s">
        <v>7372</v>
      </c>
      <c r="V1859">
        <v>547514.0</v>
      </c>
    </row>
    <row r="1860" spans="19:22" ht="12.75">
      <c r="S1860" t="str">
        <f>IF(ISNUMBER(SEARCH(ZAKL_DATA!$B$18,FU!$U1860)),U1860,"")</f>
        <v>Jezdkovice</v>
      </c>
      <c r="T1860" t="str">
        <f t="array" ref="T1860">IFERROR(INDEX($S$3:$S$6255,SMALL(IF(ISNUMBER(SEARCH("",$S$3:$S$6255)),ROW($S$1:$S$6253),""),ROW(S1858))),"")</f>
        <v>Jezdkovice</v>
      </c>
      <c r="U1860" t="s">
        <v>5351</v>
      </c>
      <c r="V1860">
        <v>547531.0</v>
      </c>
    </row>
    <row r="1861" spans="19:22" ht="12.75">
      <c r="S1861" t="str">
        <f>IF(ISNUMBER(SEARCH(ZAKL_DATA!$B$18,FU!$U1861)),U1861,"")</f>
        <v>Jezdovice</v>
      </c>
      <c r="T1861" t="str">
        <f t="array" ref="T1861">IFERROR(INDEX($S$3:$S$6255,SMALL(IF(ISNUMBER(SEARCH("",$S$3:$S$6255)),ROW($S$1:$S$6253),""),ROW(S1859))),"")</f>
        <v>Jezdovice</v>
      </c>
      <c r="U1861" t="s">
        <v>8160</v>
      </c>
      <c r="V1861">
        <v>547549.0</v>
      </c>
    </row>
    <row r="1862" spans="19:22" ht="12.75">
      <c r="S1862" t="str">
        <f>IF(ISNUMBER(SEARCH(ZAKL_DATA!$B$18,FU!$U1862)),U1862,"")</f>
        <v>Jezernice</v>
      </c>
      <c r="T1862" t="str">
        <f t="array" ref="T1862">IFERROR(INDEX($S$3:$S$6255,SMALL(IF(ISNUMBER(SEARCH("",$S$3:$S$6255)),ROW($S$1:$S$6253),""),ROW(S1860))),"")</f>
        <v>Jezernice</v>
      </c>
      <c r="U1862" t="s">
        <v>6035</v>
      </c>
      <c r="V1862">
        <v>547565.0</v>
      </c>
    </row>
    <row r="1863" spans="19:22" ht="12.75">
      <c r="S1863" t="str">
        <f>IF(ISNUMBER(SEARCH(ZAKL_DATA!$B$18,FU!$U1863)),U1863,"")</f>
        <v>Jezeřany-Maršovice</v>
      </c>
      <c r="T1863" t="str">
        <f t="array" ref="T1863">IFERROR(INDEX($S$3:$S$6255,SMALL(IF(ISNUMBER(SEARCH("",$S$3:$S$6255)),ROW($S$1:$S$6253),""),ROW(S1861))),"")</f>
        <v>Jezeřany-Maršovice</v>
      </c>
      <c r="U1863" t="s">
        <v>8614</v>
      </c>
      <c r="V1863">
        <v>547581.0</v>
      </c>
    </row>
    <row r="1864" spans="19:22" ht="12.75">
      <c r="S1864" t="str">
        <f>IF(ISNUMBER(SEARCH(ZAKL_DATA!$B$18,FU!$U1864)),U1864,"")</f>
        <v>Ježená</v>
      </c>
      <c r="T1864" t="str">
        <f t="array" ref="T1864">IFERROR(INDEX($S$3:$S$6255,SMALL(IF(ISNUMBER(SEARCH("",$S$3:$S$6255)),ROW($S$1:$S$6253),""),ROW(S1862))),"")</f>
        <v>Ježená</v>
      </c>
      <c r="U1864" t="s">
        <v>8161</v>
      </c>
      <c r="V1864">
        <v>547603.0</v>
      </c>
    </row>
    <row r="1865" spans="19:22" ht="12.75">
      <c r="S1865" t="str">
        <f>IF(ISNUMBER(SEARCH(ZAKL_DATA!$B$18,FU!$U1865)),U1865,"")</f>
        <v>Ježkovice</v>
      </c>
      <c r="T1865" t="str">
        <f t="array" ref="T1865">IFERROR(INDEX($S$3:$S$6255,SMALL(IF(ISNUMBER(SEARCH("",$S$3:$S$6255)),ROW($S$1:$S$6253),""),ROW(S1863))),"")</f>
        <v>Ježkovice</v>
      </c>
      <c r="U1865" t="s">
        <v>8534</v>
      </c>
      <c r="V1865">
        <v>547638.0</v>
      </c>
    </row>
    <row r="1866" spans="19:22" ht="12.75">
      <c r="S1866" t="str">
        <f>IF(ISNUMBER(SEARCH(ZAKL_DATA!$B$18,FU!$U1866)),U1866,"")</f>
        <v>Ježov</v>
      </c>
      <c r="T1866" t="str">
        <f t="array" ref="T1866">IFERROR(INDEX($S$3:$S$6255,SMALL(IF(ISNUMBER(SEARCH("",$S$3:$S$6255)),ROW($S$1:$S$6253),""),ROW(S1864))),"")</f>
        <v>Ježov</v>
      </c>
      <c r="U1866" t="s">
        <v>5413</v>
      </c>
      <c r="V1866">
        <v>547646.0</v>
      </c>
    </row>
    <row r="1867" spans="19:22" ht="12.75">
      <c r="S1867" t="str">
        <f>IF(ISNUMBER(SEARCH(ZAKL_DATA!$B$18,FU!$U1867)),U1867,"")</f>
        <v>Ježov</v>
      </c>
      <c r="T1867" t="str">
        <f t="array" ref="T1867">IFERROR(INDEX($S$3:$S$6255,SMALL(IF(ISNUMBER(SEARCH("",$S$3:$S$6255)),ROW($S$1:$S$6253),""),ROW(S1865))),"")</f>
        <v>Ježov</v>
      </c>
      <c r="U1867" t="s">
        <v>5413</v>
      </c>
      <c r="V1867">
        <v>547654.0</v>
      </c>
    </row>
    <row r="1868" spans="19:22" ht="12.75">
      <c r="S1868" t="str">
        <f>IF(ISNUMBER(SEARCH(ZAKL_DATA!$B$18,FU!$U1868)),U1868,"")</f>
        <v>Ježovy</v>
      </c>
      <c r="T1868" t="str">
        <f t="array" ref="T1868">IFERROR(INDEX($S$3:$S$6255,SMALL(IF(ISNUMBER(SEARCH("",$S$3:$S$6255)),ROW($S$1:$S$6253),""),ROW(S1866))),"")</f>
        <v>Ježovy</v>
      </c>
      <c r="U1868" t="s">
        <v>5030</v>
      </c>
      <c r="V1868">
        <v>547662.0</v>
      </c>
    </row>
    <row r="1869" spans="19:22" ht="12.75">
      <c r="S1869" t="str">
        <f>IF(ISNUMBER(SEARCH(ZAKL_DATA!$B$18,FU!$U1869)),U1869,"")</f>
        <v>Jickovice</v>
      </c>
      <c r="T1869" t="str">
        <f t="array" ref="T1869">IFERROR(INDEX($S$3:$S$6255,SMALL(IF(ISNUMBER(SEARCH("",$S$3:$S$6255)),ROW($S$1:$S$6253),""),ROW(S1867))),"")</f>
        <v>Jickovice</v>
      </c>
      <c r="U1869" t="s">
        <v>6341</v>
      </c>
      <c r="V1869">
        <v>547689.0</v>
      </c>
    </row>
    <row r="1870" spans="19:22" ht="12.75">
      <c r="S1870" t="str">
        <f>IF(ISNUMBER(SEARCH(ZAKL_DATA!$B$18,FU!$U1870)),U1870,"")</f>
        <v>Jičín</v>
      </c>
      <c r="T1870" t="str">
        <f t="array" ref="T1870">IFERROR(INDEX($S$3:$S$6255,SMALL(IF(ISNUMBER(SEARCH("",$S$3:$S$6255)),ROW($S$1:$S$6253),""),ROW(S1868))),"")</f>
        <v>Jičín</v>
      </c>
      <c r="U1870" t="s">
        <v>7182</v>
      </c>
      <c r="V1870">
        <v>547701.0</v>
      </c>
    </row>
    <row r="1871" spans="19:22" ht="12.75">
      <c r="S1871" t="str">
        <f>IF(ISNUMBER(SEARCH(ZAKL_DATA!$B$18,FU!$U1871)),U1871,"")</f>
        <v>Jičíněves</v>
      </c>
      <c r="T1871" t="str">
        <f t="array" ref="T1871">IFERROR(INDEX($S$3:$S$6255,SMALL(IF(ISNUMBER(SEARCH("",$S$3:$S$6255)),ROW($S$1:$S$6253),""),ROW(S1869))),"")</f>
        <v>Jičíněves</v>
      </c>
      <c r="U1871" t="s">
        <v>7211</v>
      </c>
      <c r="V1871">
        <v>547719.0</v>
      </c>
    </row>
    <row r="1872" spans="19:22" ht="12.75">
      <c r="S1872" t="str">
        <f>IF(ISNUMBER(SEARCH(ZAKL_DATA!$B$18,FU!$U1872)),U1872,"")</f>
        <v>Jihlava</v>
      </c>
      <c r="T1872" t="str">
        <f t="array" ref="T1872">IFERROR(INDEX($S$3:$S$6255,SMALL(IF(ISNUMBER(SEARCH("",$S$3:$S$6255)),ROW($S$1:$S$6253),""),ROW(S1870))),"")</f>
        <v>Jihlava</v>
      </c>
      <c r="U1872" t="s">
        <v>8122</v>
      </c>
      <c r="V1872">
        <v>547727.0</v>
      </c>
    </row>
    <row r="1873" spans="19:22" ht="12.75">
      <c r="S1873" t="str">
        <f>IF(ISNUMBER(SEARCH(ZAKL_DATA!$B$18,FU!$U1873)),U1873,"")</f>
        <v>Jihlávka</v>
      </c>
      <c r="T1873" t="str">
        <f t="array" ref="T1873">IFERROR(INDEX($S$3:$S$6255,SMALL(IF(ISNUMBER(SEARCH("",$S$3:$S$6255)),ROW($S$1:$S$6253),""),ROW(S1871))),"")</f>
        <v>Jihlávka</v>
      </c>
      <c r="U1873" t="s">
        <v>8162</v>
      </c>
      <c r="V1873">
        <v>547735.0</v>
      </c>
    </row>
    <row r="1874" spans="19:22" ht="12.75">
      <c r="S1874" t="str">
        <f>IF(ISNUMBER(SEARCH(ZAKL_DATA!$B$18,FU!$U1874)),U1874,"")</f>
        <v>Jíkev</v>
      </c>
      <c r="T1874" t="str">
        <f t="array" ref="T1874">IFERROR(INDEX($S$3:$S$6255,SMALL(IF(ISNUMBER(SEARCH("",$S$3:$S$6255)),ROW($S$1:$S$6253),""),ROW(S1872))),"")</f>
        <v>Jíkev</v>
      </c>
      <c r="U1874" t="s">
        <v>4650</v>
      </c>
      <c r="V1874">
        <v>547743.0</v>
      </c>
    </row>
    <row r="1875" spans="19:22" ht="12.75">
      <c r="S1875" t="str">
        <f>IF(ISNUMBER(SEARCH(ZAKL_DATA!$B$18,FU!$U1875)),U1875,"")</f>
        <v>Jilem</v>
      </c>
      <c r="T1875" t="str">
        <f t="array" ref="T1875">IFERROR(INDEX($S$3:$S$6255,SMALL(IF(ISNUMBER(SEARCH("",$S$3:$S$6255)),ROW($S$1:$S$6253),""),ROW(S1873))),"")</f>
        <v>Jilem</v>
      </c>
      <c r="U1875" t="s">
        <v>5440</v>
      </c>
      <c r="V1875">
        <v>547751.0</v>
      </c>
    </row>
    <row r="1876" spans="19:22" ht="12.75">
      <c r="S1876" t="str">
        <f>IF(ISNUMBER(SEARCH(ZAKL_DATA!$B$18,FU!$U1876)),U1876,"")</f>
        <v>Jilem</v>
      </c>
      <c r="T1876" t="str">
        <f t="array" ref="T1876">IFERROR(INDEX($S$3:$S$6255,SMALL(IF(ISNUMBER(SEARCH("",$S$3:$S$6255)),ROW($S$1:$S$6253),""),ROW(S1874))),"")</f>
        <v>Jilem</v>
      </c>
      <c r="U1876" t="s">
        <v>5440</v>
      </c>
      <c r="V1876">
        <v>547760.0</v>
      </c>
    </row>
    <row r="1877" spans="19:22" ht="12.75">
      <c r="S1877" t="str">
        <f>IF(ISNUMBER(SEARCH(ZAKL_DATA!$B$18,FU!$U1877)),U1877,"")</f>
        <v>Jilemnice</v>
      </c>
      <c r="T1877" t="str">
        <f t="array" ref="T1877">IFERROR(INDEX($S$3:$S$6255,SMALL(IF(ISNUMBER(SEARCH("",$S$3:$S$6255)),ROW($S$1:$S$6253),""),ROW(S1875))),"")</f>
        <v>Jilemnice</v>
      </c>
      <c r="U1877" t="s">
        <v>7499</v>
      </c>
      <c r="V1877">
        <v>547778.0</v>
      </c>
    </row>
    <row r="1878" spans="19:22" ht="12.75">
      <c r="S1878" t="str">
        <f>IF(ISNUMBER(SEARCH(ZAKL_DATA!$B$18,FU!$U1878)),U1878,"")</f>
        <v>Jílové</v>
      </c>
      <c r="T1878" t="str">
        <f t="array" ref="T1878">IFERROR(INDEX($S$3:$S$6255,SMALL(IF(ISNUMBER(SEARCH("",$S$3:$S$6255)),ROW($S$1:$S$6253),""),ROW(S1876))),"")</f>
        <v>Jílové</v>
      </c>
      <c r="U1878" t="s">
        <v>6385</v>
      </c>
      <c r="V1878">
        <v>547786.0</v>
      </c>
    </row>
    <row r="1879" spans="19:22" ht="12.75">
      <c r="S1879" t="str">
        <f>IF(ISNUMBER(SEARCH(ZAKL_DATA!$B$18,FU!$U1879)),U1879,"")</f>
        <v>Jílové u Držkova</v>
      </c>
      <c r="T1879" t="str">
        <f t="array" ref="T1879">IFERROR(INDEX($S$3:$S$6255,SMALL(IF(ISNUMBER(SEARCH("",$S$3:$S$6255)),ROW($S$1:$S$6253),""),ROW(S1877))),"")</f>
        <v>Jílové u Držkova</v>
      </c>
      <c r="U1879" t="s">
        <v>6476</v>
      </c>
      <c r="V1879">
        <v>547794.0</v>
      </c>
    </row>
    <row r="1880" spans="19:22" ht="12.75">
      <c r="S1880" t="str">
        <f>IF(ISNUMBER(SEARCH(ZAKL_DATA!$B$18,FU!$U1880)),U1880,"")</f>
        <v>Jílové u Prahy</v>
      </c>
      <c r="T1880" t="str">
        <f t="array" ref="T1880">IFERROR(INDEX($S$3:$S$6255,SMALL(IF(ISNUMBER(SEARCH("",$S$3:$S$6255)),ROW($S$1:$S$6253),""),ROW(S1878))),"")</f>
        <v>Jílové u Prahy</v>
      </c>
      <c r="U1880" t="s">
        <v>4820</v>
      </c>
      <c r="V1880">
        <v>547808.0</v>
      </c>
    </row>
    <row r="1881" spans="19:22" ht="12.75">
      <c r="S1881" t="str">
        <f>IF(ISNUMBER(SEARCH(ZAKL_DATA!$B$18,FU!$U1881)),U1881,"")</f>
        <v>Jílovice</v>
      </c>
      <c r="T1881" t="str">
        <f t="array" ref="T1881">IFERROR(INDEX($S$3:$S$6255,SMALL(IF(ISNUMBER(SEARCH("",$S$3:$S$6255)),ROW($S$1:$S$6253),""),ROW(S1879))),"")</f>
        <v>Jílovice</v>
      </c>
      <c r="U1881" t="s">
        <v>5152</v>
      </c>
      <c r="V1881">
        <v>547816.0</v>
      </c>
    </row>
    <row r="1882" spans="19:22" ht="12.75">
      <c r="S1882" t="str">
        <f>IF(ISNUMBER(SEARCH(ZAKL_DATA!$B$18,FU!$U1882)),U1882,"")</f>
        <v>Jílovice</v>
      </c>
      <c r="T1882" t="str">
        <f t="array" ref="T1882">IFERROR(INDEX($S$3:$S$6255,SMALL(IF(ISNUMBER(SEARCH("",$S$3:$S$6255)),ROW($S$1:$S$6253),""),ROW(S1880))),"")</f>
        <v>Jílovice</v>
      </c>
      <c r="U1882" t="s">
        <v>5152</v>
      </c>
      <c r="V1882">
        <v>547824.0</v>
      </c>
    </row>
    <row r="1883" spans="19:22" ht="12.75">
      <c r="S1883" t="str">
        <f>IF(ISNUMBER(SEARCH(ZAKL_DATA!$B$18,FU!$U1883)),U1883,"")</f>
        <v>Jíloviště</v>
      </c>
      <c r="T1883" t="str">
        <f t="array" ref="T1883">IFERROR(INDEX($S$3:$S$6255,SMALL(IF(ISNUMBER(SEARCH("",$S$3:$S$6255)),ROW($S$1:$S$6253),""),ROW(S1881))),"")</f>
        <v>Jíloviště</v>
      </c>
      <c r="U1883" t="s">
        <v>4821</v>
      </c>
      <c r="V1883">
        <v>547832.0</v>
      </c>
    </row>
    <row r="1884" spans="19:22" ht="12.75">
      <c r="S1884" t="str">
        <f>IF(ISNUMBER(SEARCH(ZAKL_DATA!$B$18,FU!$U1884)),U1884,"")</f>
        <v>Jimlín</v>
      </c>
      <c r="T1884" t="str">
        <f t="array" ref="T1884">IFERROR(INDEX($S$3:$S$6255,SMALL(IF(ISNUMBER(SEARCH("",$S$3:$S$6255)),ROW($S$1:$S$6253),""),ROW(S1882))),"")</f>
        <v>Jimlín</v>
      </c>
      <c r="U1884" t="s">
        <v>5269</v>
      </c>
      <c r="V1884">
        <v>547841.0</v>
      </c>
    </row>
    <row r="1885" spans="19:22" ht="12.75">
      <c r="S1885" t="str">
        <f>IF(ISNUMBER(SEARCH(ZAKL_DATA!$B$18,FU!$U1885)),U1885,"")</f>
        <v>Jimramov</v>
      </c>
      <c r="T1885" t="str">
        <f t="array" ref="T1885">IFERROR(INDEX($S$3:$S$6255,SMALL(IF(ISNUMBER(SEARCH("",$S$3:$S$6255)),ROW($S$1:$S$6253),""),ROW(S1883))),"")</f>
        <v>Jimramov</v>
      </c>
      <c r="U1885" t="s">
        <v>8718</v>
      </c>
      <c r="V1885">
        <v>547859.0</v>
      </c>
    </row>
    <row r="1886" spans="19:22" ht="12.75">
      <c r="S1886" t="str">
        <f>IF(ISNUMBER(SEARCH(ZAKL_DATA!$B$18,FU!$U1886)),U1886,"")</f>
        <v>Jinačovice</v>
      </c>
      <c r="T1886" t="str">
        <f t="array" ref="T1886">IFERROR(INDEX($S$3:$S$6255,SMALL(IF(ISNUMBER(SEARCH("",$S$3:$S$6255)),ROW($S$1:$S$6253),""),ROW(S1884))),"")</f>
        <v>Jinačovice</v>
      </c>
      <c r="U1886" t="s">
        <v>7871</v>
      </c>
      <c r="V1886">
        <v>547867.0</v>
      </c>
    </row>
    <row r="1887" spans="19:22" ht="12.75">
      <c r="S1887" t="str">
        <f>IF(ISNUMBER(SEARCH(ZAKL_DATA!$B$18,FU!$U1887)),U1887,"")</f>
        <v>Jince</v>
      </c>
      <c r="T1887" t="str">
        <f t="array" ref="T1887">IFERROR(INDEX($S$3:$S$6255,SMALL(IF(ISNUMBER(SEARCH("",$S$3:$S$6255)),ROW($S$1:$S$6253),""),ROW(S1885))),"")</f>
        <v>Jince</v>
      </c>
      <c r="U1887" t="s">
        <v>4908</v>
      </c>
      <c r="V1887">
        <v>547875.0</v>
      </c>
    </row>
    <row r="1888" spans="19:22" ht="12.75">
      <c r="S1888" t="str">
        <f>IF(ISNUMBER(SEARCH(ZAKL_DATA!$B$18,FU!$U1888)),U1888,"")</f>
        <v>Jindřichov</v>
      </c>
      <c r="T1888" t="str">
        <f t="array" ref="T1888">IFERROR(INDEX($S$3:$S$6255,SMALL(IF(ISNUMBER(SEARCH("",$S$3:$S$6255)),ROW($S$1:$S$6253),""),ROW(S1886))),"")</f>
        <v>Jindřichov</v>
      </c>
      <c r="U1888" t="s">
        <v>3854</v>
      </c>
      <c r="V1888">
        <v>547883.0</v>
      </c>
    </row>
    <row r="1889" spans="19:22" ht="12.75">
      <c r="S1889" t="str">
        <f>IF(ISNUMBER(SEARCH(ZAKL_DATA!$B$18,FU!$U1889)),U1889,"")</f>
        <v>Jindřichov</v>
      </c>
      <c r="T1889" t="str">
        <f t="array" ref="T1889">IFERROR(INDEX($S$3:$S$6255,SMALL(IF(ISNUMBER(SEARCH("",$S$3:$S$6255)),ROW($S$1:$S$6253),""),ROW(S1887))),"")</f>
        <v>Jindřichov</v>
      </c>
      <c r="U1889" t="s">
        <v>3854</v>
      </c>
      <c r="V1889">
        <v>547891.0</v>
      </c>
    </row>
    <row r="1890" spans="19:22" ht="12.75">
      <c r="S1890" t="str">
        <f>IF(ISNUMBER(SEARCH(ZAKL_DATA!$B$18,FU!$U1890)),U1890,"")</f>
        <v>Jindřichov</v>
      </c>
      <c r="T1890" t="str">
        <f t="array" ref="T1890">IFERROR(INDEX($S$3:$S$6255,SMALL(IF(ISNUMBER(SEARCH("",$S$3:$S$6255)),ROW($S$1:$S$6253),""),ROW(S1888))),"")</f>
        <v>Jindřichov</v>
      </c>
      <c r="U1890" t="s">
        <v>3854</v>
      </c>
      <c r="V1890">
        <v>547905.0</v>
      </c>
    </row>
    <row r="1891" spans="19:22" ht="12.75">
      <c r="S1891" t="str">
        <f>IF(ISNUMBER(SEARCH(ZAKL_DATA!$B$18,FU!$U1891)),U1891,"")</f>
        <v>Jindřichovice</v>
      </c>
      <c r="T1891" t="str">
        <f t="array" ref="T1891">IFERROR(INDEX($S$3:$S$6255,SMALL(IF(ISNUMBER(SEARCH("",$S$3:$S$6255)),ROW($S$1:$S$6253),""),ROW(S1889))),"")</f>
        <v>Jindřichovice</v>
      </c>
      <c r="U1891" t="s">
        <v>6209</v>
      </c>
      <c r="V1891">
        <v>547913.0</v>
      </c>
    </row>
    <row r="1892" spans="19:22" ht="12.75">
      <c r="S1892" t="str">
        <f>IF(ISNUMBER(SEARCH(ZAKL_DATA!$B$18,FU!$U1892)),U1892,"")</f>
        <v>Jindřichovice</v>
      </c>
      <c r="T1892" t="str">
        <f t="array" ref="T1892">IFERROR(INDEX($S$3:$S$6255,SMALL(IF(ISNUMBER(SEARCH("",$S$3:$S$6255)),ROW($S$1:$S$6253),""),ROW(S1890))),"")</f>
        <v>Jindřichovice</v>
      </c>
      <c r="U1892" t="s">
        <v>6209</v>
      </c>
      <c r="V1892">
        <v>547921.0</v>
      </c>
    </row>
    <row r="1893" spans="19:22" ht="12.75">
      <c r="S1893" t="str">
        <f>IF(ISNUMBER(SEARCH(ZAKL_DATA!$B$18,FU!$U1893)),U1893,"")</f>
        <v>Jindřichovice pod Smrkem</v>
      </c>
      <c r="T1893" t="str">
        <f t="array" ref="T1893">IFERROR(INDEX($S$3:$S$6255,SMALL(IF(ISNUMBER(SEARCH("",$S$3:$S$6255)),ROW($S$1:$S$6253),""),ROW(S1891))),"")</f>
        <v>Jindřichovice pod Smrkem</v>
      </c>
      <c r="U1893" t="s">
        <v>6521</v>
      </c>
      <c r="V1893">
        <v>547930.0</v>
      </c>
    </row>
    <row r="1894" spans="19:22" ht="12.75">
      <c r="S1894" t="str">
        <f>IF(ISNUMBER(SEARCH(ZAKL_DATA!$B$18,FU!$U1894)),U1894,"")</f>
        <v>Jindřichův Hradec</v>
      </c>
      <c r="T1894" t="str">
        <f t="array" ref="T1894">IFERROR(INDEX($S$3:$S$6255,SMALL(IF(ISNUMBER(SEARCH("",$S$3:$S$6255)),ROW($S$1:$S$6253),""),ROW(S1892))),"")</f>
        <v>Jindřichův Hradec</v>
      </c>
      <c r="U1894" t="s">
        <v>5262</v>
      </c>
      <c r="V1894">
        <v>547948.0</v>
      </c>
    </row>
    <row r="1895" spans="19:22" ht="12.75">
      <c r="S1895" t="str">
        <f>IF(ISNUMBER(SEARCH(ZAKL_DATA!$B$18,FU!$U1895)),U1895,"")</f>
        <v>Jinín</v>
      </c>
      <c r="T1895" t="str">
        <f t="array" ref="T1895">IFERROR(INDEX($S$3:$S$6255,SMALL(IF(ISNUMBER(SEARCH("",$S$3:$S$6255)),ROW($S$1:$S$6253),""),ROW(S1893))),"")</f>
        <v>Jinín</v>
      </c>
      <c r="U1895" t="s">
        <v>5658</v>
      </c>
      <c r="V1895">
        <v>547956.0</v>
      </c>
    </row>
    <row r="1896" spans="19:22" ht="12.75">
      <c r="S1896" t="str">
        <f>IF(ISNUMBER(SEARCH(ZAKL_DATA!$B$18,FU!$U1896)),U1896,"")</f>
        <v>Jinočany</v>
      </c>
      <c r="T1896" t="str">
        <f t="array" ref="T1896">IFERROR(INDEX($S$3:$S$6255,SMALL(IF(ISNUMBER(SEARCH("",$S$3:$S$6255)),ROW($S$1:$S$6253),""),ROW(S1894))),"")</f>
        <v>Jinočany</v>
      </c>
      <c r="U1896" t="s">
        <v>4822</v>
      </c>
      <c r="V1896">
        <v>547964.0</v>
      </c>
    </row>
    <row r="1897" spans="19:22" ht="12.75">
      <c r="S1897" t="str">
        <f>IF(ISNUMBER(SEARCH(ZAKL_DATA!$B$18,FU!$U1897)),U1897,"")</f>
        <v>Jinolice</v>
      </c>
      <c r="T1897" t="str">
        <f t="array" ref="T1897">IFERROR(INDEX($S$3:$S$6255,SMALL(IF(ISNUMBER(SEARCH("",$S$3:$S$6255)),ROW($S$1:$S$6253),""),ROW(S1895))),"")</f>
        <v>Jinolice</v>
      </c>
      <c r="U1897" t="s">
        <v>5499</v>
      </c>
      <c r="V1897">
        <v>547972.0</v>
      </c>
    </row>
    <row r="1898" spans="19:22" ht="12.75">
      <c r="S1898" t="str">
        <f>IF(ISNUMBER(SEARCH(ZAKL_DATA!$B$18,FU!$U1898)),U1898,"")</f>
        <v>Jinošov</v>
      </c>
      <c r="T1898" t="str">
        <f t="array" ref="T1898">IFERROR(INDEX($S$3:$S$6255,SMALL(IF(ISNUMBER(SEARCH("",$S$3:$S$6255)),ROW($S$1:$S$6253),""),ROW(S1896))),"")</f>
        <v>Jinošov</v>
      </c>
      <c r="U1898" t="s">
        <v>8401</v>
      </c>
      <c r="V1898">
        <v>547981.0</v>
      </c>
    </row>
    <row r="1899" spans="19:22" ht="12.75">
      <c r="S1899" t="str">
        <f>IF(ISNUMBER(SEARCH(ZAKL_DATA!$B$18,FU!$U1899)),U1899,"")</f>
        <v>Jiratice</v>
      </c>
      <c r="T1899" t="str">
        <f t="array" ref="T1899">IFERROR(INDEX($S$3:$S$6255,SMALL(IF(ISNUMBER(SEARCH("",$S$3:$S$6255)),ROW($S$1:$S$6253),""),ROW(S1897))),"")</f>
        <v>Jiratice</v>
      </c>
      <c r="U1899" t="s">
        <v>5623</v>
      </c>
      <c r="V1899">
        <v>547999.0</v>
      </c>
    </row>
    <row r="1900" spans="19:22" ht="12.75">
      <c r="S1900" t="str">
        <f>IF(ISNUMBER(SEARCH(ZAKL_DATA!$B$18,FU!$U1900)),U1900,"")</f>
        <v>Jirkov</v>
      </c>
      <c r="T1900" t="str">
        <f t="array" ref="T1900">IFERROR(INDEX($S$3:$S$6255,SMALL(IF(ISNUMBER(SEARCH("",$S$3:$S$6255)),ROW($S$1:$S$6253),""),ROW(S1898))),"")</f>
        <v>Jirkov</v>
      </c>
      <c r="U1900" t="s">
        <v>6433</v>
      </c>
      <c r="V1900">
        <v>548006.0</v>
      </c>
    </row>
    <row r="1901" spans="19:22" ht="12.75">
      <c r="S1901" t="str">
        <f>IF(ISNUMBER(SEARCH(ZAKL_DATA!$B$18,FU!$U1901)),U1901,"")</f>
        <v>Jirny</v>
      </c>
      <c r="T1901" t="str">
        <f t="array" ref="T1901">IFERROR(INDEX($S$3:$S$6255,SMALL(IF(ISNUMBER(SEARCH("",$S$3:$S$6255)),ROW($S$1:$S$6253),""),ROW(S1899))),"")</f>
        <v>Jirny</v>
      </c>
      <c r="U1901" t="s">
        <v>4737</v>
      </c>
      <c r="V1901">
        <v>548014.0</v>
      </c>
    </row>
    <row r="1902" spans="19:22" ht="12.75">
      <c r="S1902" t="str">
        <f>IF(ISNUMBER(SEARCH(ZAKL_DATA!$B$18,FU!$U1902)),U1902,"")</f>
        <v>Jiřetín pod Bukovou</v>
      </c>
      <c r="T1902" t="str">
        <f t="array" ref="T1902">IFERROR(INDEX($S$3:$S$6255,SMALL(IF(ISNUMBER(SEARCH("",$S$3:$S$6255)),ROW($S$1:$S$6253),""),ROW(S1900))),"")</f>
        <v>Jiřetín pod Bukovou</v>
      </c>
      <c r="U1902" t="s">
        <v>5312</v>
      </c>
      <c r="V1902">
        <v>548022.0</v>
      </c>
    </row>
    <row r="1903" spans="19:22" ht="12.75">
      <c r="S1903" t="str">
        <f>IF(ISNUMBER(SEARCH(ZAKL_DATA!$B$18,FU!$U1903)),U1903,"")</f>
        <v>Jiřetín pod Jedlovou</v>
      </c>
      <c r="T1903" t="str">
        <f t="array" ref="T1903">IFERROR(INDEX($S$3:$S$6255,SMALL(IF(ISNUMBER(SEARCH("",$S$3:$S$6255)),ROW($S$1:$S$6253),""),ROW(S1901))),"")</f>
        <v>Jiřetín pod Jedlovou</v>
      </c>
      <c r="U1903" t="s">
        <v>6386</v>
      </c>
      <c r="V1903">
        <v>548031.0</v>
      </c>
    </row>
    <row r="1904" spans="19:22" ht="12.75">
      <c r="S1904" t="str">
        <f>IF(ISNUMBER(SEARCH(ZAKL_DATA!$B$18,FU!$U1904)),U1904,"")</f>
        <v>Jiřice</v>
      </c>
      <c r="T1904" t="str">
        <f t="array" ref="T1904">IFERROR(INDEX($S$3:$S$6255,SMALL(IF(ISNUMBER(SEARCH("",$S$3:$S$6255)),ROW($S$1:$S$6253),""),ROW(S1902))),"")</f>
        <v>Jiřice</v>
      </c>
      <c r="U1904" t="s">
        <v>5414</v>
      </c>
      <c r="V1904">
        <v>548049.0</v>
      </c>
    </row>
    <row r="1905" spans="19:22" ht="12.75">
      <c r="S1905" t="str">
        <f>IF(ISNUMBER(SEARCH(ZAKL_DATA!$B$18,FU!$U1905)),U1905,"")</f>
        <v>Jiřice</v>
      </c>
      <c r="T1905" t="str">
        <f t="array" ref="T1905">IFERROR(INDEX($S$3:$S$6255,SMALL(IF(ISNUMBER(SEARCH("",$S$3:$S$6255)),ROW($S$1:$S$6253),""),ROW(S1903))),"")</f>
        <v>Jiřice</v>
      </c>
      <c r="U1905" t="s">
        <v>5414</v>
      </c>
      <c r="V1905">
        <v>548057.0</v>
      </c>
    </row>
    <row r="1906" spans="19:22" ht="12.75">
      <c r="S1906" t="str">
        <f>IF(ISNUMBER(SEARCH(ZAKL_DATA!$B$18,FU!$U1906)),U1906,"")</f>
        <v>Jiřice u Miroslavi</v>
      </c>
      <c r="T1906" t="str">
        <f t="array" ref="T1906">IFERROR(INDEX($S$3:$S$6255,SMALL(IF(ISNUMBER(SEARCH("",$S$3:$S$6255)),ROW($S$1:$S$6253),""),ROW(S1904))),"")</f>
        <v>Jiřice u Miroslavi</v>
      </c>
      <c r="U1906" t="s">
        <v>8615</v>
      </c>
      <c r="V1906">
        <v>548065.0</v>
      </c>
    </row>
    <row r="1907" spans="19:22" ht="12.75">
      <c r="S1907" t="str">
        <f>IF(ISNUMBER(SEARCH(ZAKL_DATA!$B$18,FU!$U1907)),U1907,"")</f>
        <v>Jiřice u Moravských Budějovic</v>
      </c>
      <c r="T1907" t="str">
        <f t="array" ref="T1907">IFERROR(INDEX($S$3:$S$6255,SMALL(IF(ISNUMBER(SEARCH("",$S$3:$S$6255)),ROW($S$1:$S$6253),""),ROW(S1905))),"")</f>
        <v>Jiřice u Moravských Budějovic</v>
      </c>
      <c r="U1907" t="s">
        <v>5644</v>
      </c>
      <c r="V1907">
        <v>548073.0</v>
      </c>
    </row>
    <row r="1908" spans="19:22" ht="12.75">
      <c r="S1908" t="str">
        <f>IF(ISNUMBER(SEARCH(ZAKL_DATA!$B$18,FU!$U1908)),U1908,"")</f>
        <v>Jiříkov</v>
      </c>
      <c r="T1908" t="str">
        <f t="array" ref="T1908">IFERROR(INDEX($S$3:$S$6255,SMALL(IF(ISNUMBER(SEARCH("",$S$3:$S$6255)),ROW($S$1:$S$6253),""),ROW(S1906))),"")</f>
        <v>Jiříkov</v>
      </c>
      <c r="U1908" t="s">
        <v>6387</v>
      </c>
      <c r="V1908">
        <v>548081.0</v>
      </c>
    </row>
    <row r="1909" spans="19:22" ht="12.75">
      <c r="S1909" t="str">
        <f>IF(ISNUMBER(SEARCH(ZAKL_DATA!$B$18,FU!$U1909)),U1909,"")</f>
        <v>Jiříkov</v>
      </c>
      <c r="T1909" t="str">
        <f t="array" ref="T1909">IFERROR(INDEX($S$3:$S$6255,SMALL(IF(ISNUMBER(SEARCH("",$S$3:$S$6255)),ROW($S$1:$S$6253),""),ROW(S1907))),"")</f>
        <v>Jiříkov</v>
      </c>
      <c r="U1909" t="s">
        <v>6387</v>
      </c>
      <c r="V1909">
        <v>548090.0</v>
      </c>
    </row>
    <row r="1910" spans="19:22" ht="12.75">
      <c r="S1910" t="str">
        <f>IF(ISNUMBER(SEARCH(ZAKL_DATA!$B$18,FU!$U1910)),U1910,"")</f>
        <v>Jiříkovice</v>
      </c>
      <c r="T1910" t="str">
        <f t="array" ref="T1910">IFERROR(INDEX($S$3:$S$6255,SMALL(IF(ISNUMBER(SEARCH("",$S$3:$S$6255)),ROW($S$1:$S$6253),""),ROW(S1908))),"")</f>
        <v>Jiříkovice</v>
      </c>
      <c r="U1910" t="s">
        <v>7872</v>
      </c>
      <c r="V1910">
        <v>548103.0</v>
      </c>
    </row>
    <row r="1911" spans="19:22" ht="12.75">
      <c r="S1911" t="str">
        <f>IF(ISNUMBER(SEARCH(ZAKL_DATA!$B$18,FU!$U1911)),U1911,"")</f>
        <v>Jistebnice</v>
      </c>
      <c r="T1911" t="str">
        <f t="array" ref="T1911">IFERROR(INDEX($S$3:$S$6255,SMALL(IF(ISNUMBER(SEARCH("",$S$3:$S$6255)),ROW($S$1:$S$6253),""),ROW(S1909))),"")</f>
        <v>Jistebnice</v>
      </c>
      <c r="U1911" t="s">
        <v>5757</v>
      </c>
      <c r="V1911">
        <v>548111.0</v>
      </c>
    </row>
    <row r="1912" spans="19:22" ht="12.75">
      <c r="S1912" t="str">
        <f>IF(ISNUMBER(SEARCH(ZAKL_DATA!$B$18,FU!$U1912)),U1912,"")</f>
        <v>Jistebník</v>
      </c>
      <c r="T1912" t="str">
        <f t="array" ref="T1912">IFERROR(INDEX($S$3:$S$6255,SMALL(IF(ISNUMBER(SEARCH("",$S$3:$S$6255)),ROW($S$1:$S$6253),""),ROW(S1910))),"")</f>
        <v>Jistebník</v>
      </c>
      <c r="U1912" t="s">
        <v>8951</v>
      </c>
      <c r="V1912">
        <v>548120.0</v>
      </c>
    </row>
    <row r="1913" spans="19:22" ht="12.75">
      <c r="S1913" t="str">
        <f>IF(ISNUMBER(SEARCH(ZAKL_DATA!$B$18,FU!$U1913)),U1913,"")</f>
        <v>Jitkov</v>
      </c>
      <c r="T1913" t="str">
        <f t="array" ref="T1913">IFERROR(INDEX($S$3:$S$6255,SMALL(IF(ISNUMBER(SEARCH("",$S$3:$S$6255)),ROW($S$1:$S$6253),""),ROW(S1911))),"")</f>
        <v>Jitkov</v>
      </c>
      <c r="U1913" t="s">
        <v>5285</v>
      </c>
      <c r="V1913">
        <v>548146.0</v>
      </c>
    </row>
    <row r="1914" spans="19:22" ht="12.75">
      <c r="S1914" t="str">
        <f>IF(ISNUMBER(SEARCH(ZAKL_DATA!$B$18,FU!$U1914)),U1914,"")</f>
        <v>Jivina</v>
      </c>
      <c r="T1914" t="str">
        <f t="array" ref="T1914">IFERROR(INDEX($S$3:$S$6255,SMALL(IF(ISNUMBER(SEARCH("",$S$3:$S$6255)),ROW($S$1:$S$6253),""),ROW(S1912))),"")</f>
        <v>Jivina</v>
      </c>
      <c r="U1914" t="s">
        <v>4096</v>
      </c>
      <c r="V1914">
        <v>548154.0</v>
      </c>
    </row>
    <row r="1915" spans="19:22" ht="12.75">
      <c r="S1915" t="str">
        <f>IF(ISNUMBER(SEARCH(ZAKL_DATA!$B$18,FU!$U1915)),U1915,"")</f>
        <v>Jivina</v>
      </c>
      <c r="T1915" t="str">
        <f t="array" ref="T1915">IFERROR(INDEX($S$3:$S$6255,SMALL(IF(ISNUMBER(SEARCH("",$S$3:$S$6255)),ROW($S$1:$S$6253),""),ROW(S1913))),"")</f>
        <v>Jivina</v>
      </c>
      <c r="U1915" t="s">
        <v>4096</v>
      </c>
      <c r="V1915">
        <v>548162.0</v>
      </c>
    </row>
    <row r="1916" spans="19:22" ht="12.75">
      <c r="S1916" t="str">
        <f>IF(ISNUMBER(SEARCH(ZAKL_DATA!$B$18,FU!$U1916)),U1916,"")</f>
        <v>Jívka</v>
      </c>
      <c r="T1916" t="str">
        <f t="array" ref="T1916">IFERROR(INDEX($S$3:$S$6255,SMALL(IF(ISNUMBER(SEARCH("",$S$3:$S$6255)),ROW($S$1:$S$6253),""),ROW(S1914))),"")</f>
        <v>Jívka</v>
      </c>
      <c r="U1916" t="s">
        <v>7649</v>
      </c>
      <c r="V1916">
        <v>548171.0</v>
      </c>
    </row>
    <row r="1917" spans="19:22" ht="12.75">
      <c r="S1917" t="str">
        <f>IF(ISNUMBER(SEARCH(ZAKL_DATA!$B$18,FU!$U1917)),U1917,"")</f>
        <v>Jivno</v>
      </c>
      <c r="T1917" t="str">
        <f t="array" ref="T1917">IFERROR(INDEX($S$3:$S$6255,SMALL(IF(ISNUMBER(SEARCH("",$S$3:$S$6255)),ROW($S$1:$S$6253),""),ROW(S1915))),"")</f>
        <v>Jivno</v>
      </c>
      <c r="U1917" t="s">
        <v>4516</v>
      </c>
      <c r="V1917">
        <v>548189.0</v>
      </c>
    </row>
    <row r="1918" spans="19:22" ht="12.75">
      <c r="S1918" t="str">
        <f>IF(ISNUMBER(SEARCH(ZAKL_DATA!$B$18,FU!$U1918)),U1918,"")</f>
        <v>Jívová</v>
      </c>
      <c r="T1918" t="str">
        <f t="array" ref="T1918">IFERROR(INDEX($S$3:$S$6255,SMALL(IF(ISNUMBER(SEARCH("",$S$3:$S$6255)),ROW($S$1:$S$6253),""),ROW(S1916))),"")</f>
        <v>Jívová</v>
      </c>
      <c r="U1918" t="s">
        <v>3660</v>
      </c>
      <c r="V1918">
        <v>548197.0</v>
      </c>
    </row>
    <row r="1919" spans="19:22" ht="12.75">
      <c r="S1919" t="str">
        <f>IF(ISNUMBER(SEARCH(ZAKL_DATA!$B$18,FU!$U1919)),U1919,"")</f>
        <v>Jívoví</v>
      </c>
      <c r="T1919" t="str">
        <f t="array" ref="T1919">IFERROR(INDEX($S$3:$S$6255,SMALL(IF(ISNUMBER(SEARCH("",$S$3:$S$6255)),ROW($S$1:$S$6253),""),ROW(S1917))),"")</f>
        <v>Jívoví</v>
      </c>
      <c r="U1919" t="s">
        <v>8719</v>
      </c>
      <c r="V1919">
        <v>548201.0</v>
      </c>
    </row>
    <row r="1920" spans="19:22" ht="12.75">
      <c r="S1920" t="str">
        <f>IF(ISNUMBER(SEARCH(ZAKL_DATA!$B$18,FU!$U1920)),U1920,"")</f>
        <v>Jizbice</v>
      </c>
      <c r="T1920" t="str">
        <f t="array" ref="T1920">IFERROR(INDEX($S$3:$S$6255,SMALL(IF(ISNUMBER(SEARCH("",$S$3:$S$6255)),ROW($S$1:$S$6253),""),ROW(S1918))),"")</f>
        <v>Jizbice</v>
      </c>
      <c r="U1920" t="s">
        <v>4651</v>
      </c>
      <c r="V1920">
        <v>548219.0</v>
      </c>
    </row>
    <row r="1921" spans="19:22" ht="12.75">
      <c r="S1921" t="str">
        <f>IF(ISNUMBER(SEARCH(ZAKL_DATA!$B$18,FU!$U1921)),U1921,"")</f>
        <v>Jizerní Vtelno</v>
      </c>
      <c r="T1921" t="str">
        <f t="array" ref="T1921">IFERROR(INDEX($S$3:$S$6255,SMALL(IF(ISNUMBER(SEARCH("",$S$3:$S$6255)),ROW($S$1:$S$6253),""),ROW(S1919))),"")</f>
        <v>Jizerní Vtelno</v>
      </c>
      <c r="U1921" t="s">
        <v>6681</v>
      </c>
      <c r="V1921">
        <v>548227.0</v>
      </c>
    </row>
    <row r="1922" spans="19:22" ht="12.75">
      <c r="S1922" t="str">
        <f>IF(ISNUMBER(SEARCH(ZAKL_DATA!$B$18,FU!$U1922)),U1922,"")</f>
        <v>Josefov</v>
      </c>
      <c r="T1922" t="str">
        <f t="array" ref="T1922">IFERROR(INDEX($S$3:$S$6255,SMALL(IF(ISNUMBER(SEARCH("",$S$3:$S$6255)),ROW($S$1:$S$6253),""),ROW(S1920))),"")</f>
        <v>Josefov</v>
      </c>
      <c r="U1922" t="s">
        <v>3786</v>
      </c>
      <c r="V1922">
        <v>548235.0</v>
      </c>
    </row>
    <row r="1923" spans="19:22" ht="12.75">
      <c r="S1923" t="str">
        <f>IF(ISNUMBER(SEARCH(ZAKL_DATA!$B$18,FU!$U1923)),U1923,"")</f>
        <v>Josefov</v>
      </c>
      <c r="T1923" t="str">
        <f t="array" ref="T1923">IFERROR(INDEX($S$3:$S$6255,SMALL(IF(ISNUMBER(SEARCH("",$S$3:$S$6255)),ROW($S$1:$S$6253),""),ROW(S1921))),"")</f>
        <v>Josefov</v>
      </c>
      <c r="U1923" t="s">
        <v>3786</v>
      </c>
      <c r="V1923">
        <v>548243.0</v>
      </c>
    </row>
    <row r="1924" spans="19:22" ht="12.75">
      <c r="S1924" t="str">
        <f>IF(ISNUMBER(SEARCH(ZAKL_DATA!$B$18,FU!$U1924)),U1924,"")</f>
        <v>Josefův Důl</v>
      </c>
      <c r="T1924" t="str">
        <f t="array" ref="T1924">IFERROR(INDEX($S$3:$S$6255,SMALL(IF(ISNUMBER(SEARCH("",$S$3:$S$6255)),ROW($S$1:$S$6253),""),ROW(S1922))),"")</f>
        <v>Josefův Důl</v>
      </c>
      <c r="U1924" t="s">
        <v>3936</v>
      </c>
      <c r="V1924">
        <v>548251.0</v>
      </c>
    </row>
    <row r="1925" spans="19:22" ht="12.75">
      <c r="S1925" t="str">
        <f>IF(ISNUMBER(SEARCH(ZAKL_DATA!$B$18,FU!$U1925)),U1925,"")</f>
        <v>Josefův Důl</v>
      </c>
      <c r="T1925" t="str">
        <f t="array" ref="T1925">IFERROR(INDEX($S$3:$S$6255,SMALL(IF(ISNUMBER(SEARCH("",$S$3:$S$6255)),ROW($S$1:$S$6253),""),ROW(S1923))),"")</f>
        <v>Josefův Důl</v>
      </c>
      <c r="U1925" t="s">
        <v>3936</v>
      </c>
      <c r="V1925">
        <v>548260.0</v>
      </c>
    </row>
    <row r="1926" spans="19:22" ht="12.75">
      <c r="S1926" t="str">
        <f>IF(ISNUMBER(SEARCH(ZAKL_DATA!$B$18,FU!$U1926)),U1926,"")</f>
        <v>Kacákova Lhota</v>
      </c>
      <c r="T1926" t="str">
        <f t="array" ref="T1926">IFERROR(INDEX($S$3:$S$6255,SMALL(IF(ISNUMBER(SEARCH("",$S$3:$S$6255)),ROW($S$1:$S$6253),""),ROW(S1924))),"")</f>
        <v>Kacákova Lhota</v>
      </c>
      <c r="U1926" t="s">
        <v>5513</v>
      </c>
      <c r="V1926">
        <v>548278.0</v>
      </c>
    </row>
    <row r="1927" spans="19:22" ht="12.75">
      <c r="S1927" t="str">
        <f>IF(ISNUMBER(SEARCH(ZAKL_DATA!$B$18,FU!$U1927)),U1927,"")</f>
        <v>Kacanovy</v>
      </c>
      <c r="T1927" t="str">
        <f t="array" ref="T1927">IFERROR(INDEX($S$3:$S$6255,SMALL(IF(ISNUMBER(SEARCH("",$S$3:$S$6255)),ROW($S$1:$S$6253),""),ROW(S1925))),"")</f>
        <v>Kacanovy</v>
      </c>
      <c r="U1927" t="s">
        <v>7500</v>
      </c>
      <c r="V1927">
        <v>548286.0</v>
      </c>
    </row>
    <row r="1928" spans="19:22" ht="12.75">
      <c r="S1928" t="str">
        <f>IF(ISNUMBER(SEARCH(ZAKL_DATA!$B$18,FU!$U1928)),U1928,"")</f>
        <v>Kaceřov</v>
      </c>
      <c r="T1928" t="str">
        <f t="array" ref="T1928">IFERROR(INDEX($S$3:$S$6255,SMALL(IF(ISNUMBER(SEARCH("",$S$3:$S$6255)),ROW($S$1:$S$6253),""),ROW(S1926))),"")</f>
        <v>Kaceřov</v>
      </c>
      <c r="U1928" t="s">
        <v>6129</v>
      </c>
      <c r="V1928">
        <v>548308.0</v>
      </c>
    </row>
    <row r="1929" spans="19:22" ht="12.75">
      <c r="S1929" t="str">
        <f>IF(ISNUMBER(SEARCH(ZAKL_DATA!$B$18,FU!$U1929)),U1929,"")</f>
        <v>Kaceřov</v>
      </c>
      <c r="T1929" t="str">
        <f t="array" ref="T1929">IFERROR(INDEX($S$3:$S$6255,SMALL(IF(ISNUMBER(SEARCH("",$S$3:$S$6255)),ROW($S$1:$S$6253),""),ROW(S1927))),"")</f>
        <v>Kaceřov</v>
      </c>
      <c r="U1929" t="s">
        <v>6129</v>
      </c>
      <c r="V1929">
        <v>548316.0</v>
      </c>
    </row>
    <row r="1930" spans="19:22" ht="12.75">
      <c r="S1930" t="str">
        <f>IF(ISNUMBER(SEARCH(ZAKL_DATA!$B$18,FU!$U1930)),U1930,"")</f>
        <v>Kácov</v>
      </c>
      <c r="T1930" t="str">
        <f t="array" ref="T1930">IFERROR(INDEX($S$3:$S$6255,SMALL(IF(ISNUMBER(SEARCH("",$S$3:$S$6255)),ROW($S$1:$S$6253),""),ROW(S1928))),"")</f>
        <v>Kácov</v>
      </c>
      <c r="U1930" t="s">
        <v>4366</v>
      </c>
      <c r="V1930">
        <v>548324.0</v>
      </c>
    </row>
    <row r="1931" spans="19:22" ht="12.75">
      <c r="S1931" t="str">
        <f>IF(ISNUMBER(SEARCH(ZAKL_DATA!$B$18,FU!$U1931)),U1931,"")</f>
        <v>Kačice</v>
      </c>
      <c r="T1931" t="str">
        <f t="array" ref="T1931">IFERROR(INDEX($S$3:$S$6255,SMALL(IF(ISNUMBER(SEARCH("",$S$3:$S$6255)),ROW($S$1:$S$6253),""),ROW(S1929))),"")</f>
        <v>Kačice</v>
      </c>
      <c r="U1931" t="s">
        <v>4204</v>
      </c>
      <c r="V1931">
        <v>548332.0</v>
      </c>
    </row>
    <row r="1932" spans="19:22" ht="12.75">
      <c r="S1932" t="str">
        <f>IF(ISNUMBER(SEARCH(ZAKL_DATA!$B$18,FU!$U1932)),U1932,"")</f>
        <v>Kačlehy</v>
      </c>
      <c r="T1932" t="str">
        <f t="array" ref="T1932">IFERROR(INDEX($S$3:$S$6255,SMALL(IF(ISNUMBER(SEARCH("",$S$3:$S$6255)),ROW($S$1:$S$6253),""),ROW(S1930))),"")</f>
        <v>Kačlehy</v>
      </c>
      <c r="U1932" t="s">
        <v>6378</v>
      </c>
      <c r="V1932">
        <v>548341.0</v>
      </c>
    </row>
    <row r="1933" spans="19:22" ht="12.75">
      <c r="S1933" t="str">
        <f>IF(ISNUMBER(SEARCH(ZAKL_DATA!$B$18,FU!$U1933)),U1933,"")</f>
        <v>Kadaň</v>
      </c>
      <c r="T1933" t="str">
        <f t="array" ref="T1933">IFERROR(INDEX($S$3:$S$6255,SMALL(IF(ISNUMBER(SEARCH("",$S$3:$S$6255)),ROW($S$1:$S$6253),""),ROW(S1931))),"")</f>
        <v>Kadaň</v>
      </c>
      <c r="U1933" t="s">
        <v>6434</v>
      </c>
      <c r="V1933">
        <v>548359.0</v>
      </c>
    </row>
    <row r="1934" spans="19:22" ht="12.75">
      <c r="S1934" t="str">
        <f>IF(ISNUMBER(SEARCH(ZAKL_DATA!$B$18,FU!$U1934)),U1934,"")</f>
        <v>Kadlín</v>
      </c>
      <c r="T1934" t="str">
        <f t="array" ref="T1934">IFERROR(INDEX($S$3:$S$6255,SMALL(IF(ISNUMBER(SEARCH("",$S$3:$S$6255)),ROW($S$1:$S$6253),""),ROW(S1932))),"")</f>
        <v>Kadlín</v>
      </c>
      <c r="U1934" t="s">
        <v>4143</v>
      </c>
      <c r="V1934">
        <v>548367.0</v>
      </c>
    </row>
    <row r="1935" spans="19:22" ht="12.75">
      <c r="S1935" t="str">
        <f>IF(ISNUMBER(SEARCH(ZAKL_DATA!$B$18,FU!$U1935)),U1935,"")</f>
        <v>Kadolec</v>
      </c>
      <c r="T1935" t="str">
        <f t="array" ref="T1935">IFERROR(INDEX($S$3:$S$6255,SMALL(IF(ISNUMBER(SEARCH("",$S$3:$S$6255)),ROW($S$1:$S$6253),""),ROW(S1933))),"")</f>
        <v>Kadolec</v>
      </c>
      <c r="U1935" t="s">
        <v>8720</v>
      </c>
      <c r="V1935">
        <v>548375.0</v>
      </c>
    </row>
    <row r="1936" spans="19:22" ht="12.75">
      <c r="S1936" t="str">
        <f>IF(ISNUMBER(SEARCH(ZAKL_DATA!$B$18,FU!$U1936)),U1936,"")</f>
        <v>Kadov</v>
      </c>
      <c r="T1936" t="str">
        <f t="array" ref="T1936">IFERROR(INDEX($S$3:$S$6255,SMALL(IF(ISNUMBER(SEARCH("",$S$3:$S$6255)),ROW($S$1:$S$6253),""),ROW(S1934))),"")</f>
        <v>Kadov</v>
      </c>
      <c r="U1936" t="s">
        <v>5659</v>
      </c>
      <c r="V1936">
        <v>548383.0</v>
      </c>
    </row>
    <row r="1937" spans="19:22" ht="12.75">
      <c r="S1937" t="str">
        <f>IF(ISNUMBER(SEARCH(ZAKL_DATA!$B$18,FU!$U1937)),U1937,"")</f>
        <v>Kadov</v>
      </c>
      <c r="T1937" t="str">
        <f t="array" ref="T1937">IFERROR(INDEX($S$3:$S$6255,SMALL(IF(ISNUMBER(SEARCH("",$S$3:$S$6255)),ROW($S$1:$S$6253),""),ROW(S1935))),"")</f>
        <v>Kadov</v>
      </c>
      <c r="U1937" t="s">
        <v>5659</v>
      </c>
      <c r="V1937">
        <v>548391.0</v>
      </c>
    </row>
    <row r="1938" spans="19:22" ht="12.75">
      <c r="S1938" t="str">
        <f>IF(ISNUMBER(SEARCH(ZAKL_DATA!$B$18,FU!$U1938)),U1938,"")</f>
        <v>Kadov</v>
      </c>
      <c r="T1938" t="str">
        <f t="array" ref="T1938">IFERROR(INDEX($S$3:$S$6255,SMALL(IF(ISNUMBER(SEARCH("",$S$3:$S$6255)),ROW($S$1:$S$6253),""),ROW(S1936))),"")</f>
        <v>Kadov</v>
      </c>
      <c r="U1938" t="s">
        <v>5659</v>
      </c>
      <c r="V1938">
        <v>548405.0</v>
      </c>
    </row>
    <row r="1939" spans="19:22" ht="12.75">
      <c r="S1939" t="str">
        <f>IF(ISNUMBER(SEARCH(ZAKL_DATA!$B$18,FU!$U1939)),U1939,"")</f>
        <v>Kájov</v>
      </c>
      <c r="T1939" t="str">
        <f t="array" ref="T1939">IFERROR(INDEX($S$3:$S$6255,SMALL(IF(ISNUMBER(SEARCH("",$S$3:$S$6255)),ROW($S$1:$S$6253),""),ROW(S1937))),"")</f>
        <v>Kájov</v>
      </c>
      <c r="U1939" t="s">
        <v>5236</v>
      </c>
      <c r="V1939">
        <v>548413.0</v>
      </c>
    </row>
    <row r="1940" spans="19:22" ht="12.75">
      <c r="S1940" t="str">
        <f>IF(ISNUMBER(SEARCH(ZAKL_DATA!$B$18,FU!$U1940)),U1940,"")</f>
        <v>Kakejcov</v>
      </c>
      <c r="T1940" t="str">
        <f t="array" ref="T1940">IFERROR(INDEX($S$3:$S$6255,SMALL(IF(ISNUMBER(SEARCH("",$S$3:$S$6255)),ROW($S$1:$S$6253),""),ROW(S1938))),"")</f>
        <v>Kakejcov</v>
      </c>
      <c r="U1940" t="s">
        <v>7618</v>
      </c>
      <c r="V1940">
        <v>548421.0</v>
      </c>
    </row>
    <row r="1941" spans="19:22" ht="12.75">
      <c r="S1941" t="str">
        <f>IF(ISNUMBER(SEARCH(ZAKL_DATA!$B$18,FU!$U1941)),U1941,"")</f>
        <v>Kalek</v>
      </c>
      <c r="T1941" t="str">
        <f t="array" ref="T1941">IFERROR(INDEX($S$3:$S$6255,SMALL(IF(ISNUMBER(SEARCH("",$S$3:$S$6255)),ROW($S$1:$S$6253),""),ROW(S1939))),"")</f>
        <v>Kalek</v>
      </c>
      <c r="U1941" t="s">
        <v>6435</v>
      </c>
      <c r="V1941">
        <v>548430.0</v>
      </c>
    </row>
    <row r="1942" spans="19:22" ht="12.75">
      <c r="S1942" t="str">
        <f>IF(ISNUMBER(SEARCH(ZAKL_DATA!$B$18,FU!$U1942)),U1942,"")</f>
        <v>Kalenice</v>
      </c>
      <c r="T1942" t="str">
        <f t="array" ref="T1942">IFERROR(INDEX($S$3:$S$6255,SMALL(IF(ISNUMBER(SEARCH("",$S$3:$S$6255)),ROW($S$1:$S$6253),""),ROW(S1940))),"")</f>
        <v>Kalenice</v>
      </c>
      <c r="U1942" t="s">
        <v>4625</v>
      </c>
      <c r="V1942">
        <v>548448.0</v>
      </c>
    </row>
    <row r="1943" spans="19:22" ht="12.75">
      <c r="S1943" t="str">
        <f>IF(ISNUMBER(SEARCH(ZAKL_DATA!$B$18,FU!$U1943)),U1943,"")</f>
        <v>Kalhov</v>
      </c>
      <c r="T1943" t="str">
        <f t="array" ref="T1943">IFERROR(INDEX($S$3:$S$6255,SMALL(IF(ISNUMBER(SEARCH("",$S$3:$S$6255)),ROW($S$1:$S$6253),""),ROW(S1941))),"")</f>
        <v>Kalhov</v>
      </c>
      <c r="U1943" t="s">
        <v>8163</v>
      </c>
      <c r="V1943">
        <v>548456.0</v>
      </c>
    </row>
    <row r="1944" spans="19:22" ht="12.75">
      <c r="S1944" t="str">
        <f>IF(ISNUMBER(SEARCH(ZAKL_DATA!$B$18,FU!$U1944)),U1944,"")</f>
        <v>Kaliště</v>
      </c>
      <c r="T1944" t="str">
        <f t="array" ref="T1944">IFERROR(INDEX($S$3:$S$6255,SMALL(IF(ISNUMBER(SEARCH("",$S$3:$S$6255)),ROW($S$1:$S$6253),""),ROW(S1942))),"")</f>
        <v>Kaliště</v>
      </c>
      <c r="U1944" t="s">
        <v>4738</v>
      </c>
      <c r="V1944">
        <v>548464.0</v>
      </c>
    </row>
    <row r="1945" spans="19:22" ht="12.75">
      <c r="S1945" t="str">
        <f>IF(ISNUMBER(SEARCH(ZAKL_DATA!$B$18,FU!$U1945)),U1945,"")</f>
        <v>Kaliště</v>
      </c>
      <c r="T1945" t="str">
        <f t="array" ref="T1945">IFERROR(INDEX($S$3:$S$6255,SMALL(IF(ISNUMBER(SEARCH("",$S$3:$S$6255)),ROW($S$1:$S$6253),""),ROW(S1943))),"")</f>
        <v>Kaliště</v>
      </c>
      <c r="U1945" t="s">
        <v>4738</v>
      </c>
      <c r="V1945">
        <v>548472.0</v>
      </c>
    </row>
    <row r="1946" spans="19:22" ht="12.75">
      <c r="S1946" t="str">
        <f>IF(ISNUMBER(SEARCH(ZAKL_DATA!$B$18,FU!$U1946)),U1946,"")</f>
        <v>Kaliště</v>
      </c>
      <c r="T1946" t="str">
        <f t="array" ref="T1946">IFERROR(INDEX($S$3:$S$6255,SMALL(IF(ISNUMBER(SEARCH("",$S$3:$S$6255)),ROW($S$1:$S$6253),""),ROW(S1944))),"")</f>
        <v>Kaliště</v>
      </c>
      <c r="U1946" t="s">
        <v>4738</v>
      </c>
      <c r="V1946">
        <v>548481.0</v>
      </c>
    </row>
    <row r="1947" spans="19:22" ht="12.75">
      <c r="S1947" t="str">
        <f>IF(ISNUMBER(SEARCH(ZAKL_DATA!$B$18,FU!$U1947)),U1947,"")</f>
        <v>Kalivody</v>
      </c>
      <c r="T1947" t="str">
        <f t="array" ref="T1947">IFERROR(INDEX($S$3:$S$6255,SMALL(IF(ISNUMBER(SEARCH("",$S$3:$S$6255)),ROW($S$1:$S$6253),""),ROW(S1945))),"")</f>
        <v>Kalivody</v>
      </c>
      <c r="U1947" t="s">
        <v>6628</v>
      </c>
      <c r="V1947">
        <v>548499.0</v>
      </c>
    </row>
    <row r="1948" spans="19:22" ht="12.75">
      <c r="S1948" t="str">
        <f>IF(ISNUMBER(SEARCH(ZAKL_DATA!$B$18,FU!$U1948)),U1948,"")</f>
        <v>Kaly</v>
      </c>
      <c r="T1948" t="str">
        <f t="array" ref="T1948">IFERROR(INDEX($S$3:$S$6255,SMALL(IF(ISNUMBER(SEARCH("",$S$3:$S$6255)),ROW($S$1:$S$6253),""),ROW(S1946))),"")</f>
        <v>Kaly</v>
      </c>
      <c r="U1948" t="s">
        <v>8721</v>
      </c>
      <c r="V1948">
        <v>548502.0</v>
      </c>
    </row>
    <row r="1949" spans="19:22" ht="12.75">
      <c r="S1949" t="str">
        <f>IF(ISNUMBER(SEARCH(ZAKL_DATA!$B$18,FU!$U1949)),U1949,"")</f>
        <v>Kamberk</v>
      </c>
      <c r="T1949" t="str">
        <f t="array" ref="T1949">IFERROR(INDEX($S$3:$S$6255,SMALL(IF(ISNUMBER(SEARCH("",$S$3:$S$6255)),ROW($S$1:$S$6253),""),ROW(S1947))),"")</f>
        <v>Kamberk</v>
      </c>
      <c r="U1949" t="s">
        <v>4070</v>
      </c>
      <c r="V1949">
        <v>548511.0</v>
      </c>
    </row>
    <row r="1950" spans="19:22" ht="12.75">
      <c r="S1950" t="str">
        <f>IF(ISNUMBER(SEARCH(ZAKL_DATA!$B$18,FU!$U1950)),U1950,"")</f>
        <v>Kámen</v>
      </c>
      <c r="T1950" t="str">
        <f t="array" ref="T1950">IFERROR(INDEX($S$3:$S$6255,SMALL(IF(ISNUMBER(SEARCH("",$S$3:$S$6255)),ROW($S$1:$S$6253),""),ROW(S1948))),"")</f>
        <v>Kámen</v>
      </c>
      <c r="U1950" t="s">
        <v>5300</v>
      </c>
      <c r="V1950">
        <v>548529.0</v>
      </c>
    </row>
    <row r="1951" spans="19:22" ht="12.75">
      <c r="S1951" t="str">
        <f>IF(ISNUMBER(SEARCH(ZAKL_DATA!$B$18,FU!$U1951)),U1951,"")</f>
        <v>Kámen</v>
      </c>
      <c r="T1951" t="str">
        <f t="array" ref="T1951">IFERROR(INDEX($S$3:$S$6255,SMALL(IF(ISNUMBER(SEARCH("",$S$3:$S$6255)),ROW($S$1:$S$6253),""),ROW(S1949))),"")</f>
        <v>Kámen</v>
      </c>
      <c r="U1951" t="s">
        <v>5300</v>
      </c>
      <c r="V1951">
        <v>548537.0</v>
      </c>
    </row>
    <row r="1952" spans="19:22" ht="12.75">
      <c r="S1952" t="str">
        <f>IF(ISNUMBER(SEARCH(ZAKL_DATA!$B$18,FU!$U1952)),U1952,"")</f>
        <v>Kámen</v>
      </c>
      <c r="T1952" t="str">
        <f t="array" ref="T1952">IFERROR(INDEX($S$3:$S$6255,SMALL(IF(ISNUMBER(SEARCH("",$S$3:$S$6255)),ROW($S$1:$S$6253),""),ROW(S1950))),"")</f>
        <v>Kámen</v>
      </c>
      <c r="U1952" t="s">
        <v>5300</v>
      </c>
      <c r="V1952">
        <v>548545.0</v>
      </c>
    </row>
    <row r="1953" spans="19:22" ht="12.75">
      <c r="S1953" t="str">
        <f>IF(ISNUMBER(SEARCH(ZAKL_DATA!$B$18,FU!$U1953)),U1953,"")</f>
        <v>Kamenec</v>
      </c>
      <c r="T1953" t="str">
        <f t="array" ref="T1953">IFERROR(INDEX($S$3:$S$6255,SMALL(IF(ISNUMBER(SEARCH("",$S$3:$S$6255)),ROW($S$1:$S$6253),""),ROW(S1951))),"")</f>
        <v>Kamenec</v>
      </c>
      <c r="U1953" t="s">
        <v>6741</v>
      </c>
      <c r="V1953">
        <v>548553.0</v>
      </c>
    </row>
    <row r="1954" spans="19:22" ht="12.75">
      <c r="S1954" t="str">
        <f>IF(ISNUMBER(SEARCH(ZAKL_DATA!$B$18,FU!$U1954)),U1954,"")</f>
        <v>Kamenec u Poličky</v>
      </c>
      <c r="T1954" t="str">
        <f t="array" ref="T1954">IFERROR(INDEX($S$3:$S$6255,SMALL(IF(ISNUMBER(SEARCH("",$S$3:$S$6255)),ROW($S$1:$S$6253),""),ROW(S1952))),"")</f>
        <v>Kamenec u Poličky</v>
      </c>
      <c r="U1954" t="s">
        <v>7553</v>
      </c>
      <c r="V1954">
        <v>548561.0</v>
      </c>
    </row>
    <row r="1955" spans="19:22" ht="12.75">
      <c r="S1955" t="str">
        <f>IF(ISNUMBER(SEARCH(ZAKL_DATA!$B$18,FU!$U1955)),U1955,"")</f>
        <v>Kamenice</v>
      </c>
      <c r="T1955" t="str">
        <f t="array" ref="T1955">IFERROR(INDEX($S$3:$S$6255,SMALL(IF(ISNUMBER(SEARCH("",$S$3:$S$6255)),ROW($S$1:$S$6253),""),ROW(S1953))),"")</f>
        <v>Kamenice</v>
      </c>
      <c r="U1955" t="s">
        <v>4739</v>
      </c>
      <c r="V1955">
        <v>548570.0</v>
      </c>
    </row>
    <row r="1956" spans="19:22" ht="12.75">
      <c r="S1956" t="str">
        <f>IF(ISNUMBER(SEARCH(ZAKL_DATA!$B$18,FU!$U1956)),U1956,"")</f>
        <v>Kamenice</v>
      </c>
      <c r="T1956" t="str">
        <f t="array" ref="T1956">IFERROR(INDEX($S$3:$S$6255,SMALL(IF(ISNUMBER(SEARCH("",$S$3:$S$6255)),ROW($S$1:$S$6253),""),ROW(S1954))),"")</f>
        <v>Kamenice</v>
      </c>
      <c r="U1956" t="s">
        <v>4739</v>
      </c>
      <c r="V1956">
        <v>548588.0</v>
      </c>
    </row>
    <row r="1957" spans="19:22" ht="12.75">
      <c r="S1957" t="str">
        <f>IF(ISNUMBER(SEARCH(ZAKL_DATA!$B$18,FU!$U1957)),U1957,"")</f>
        <v>Kamenice nad Lipou</v>
      </c>
      <c r="T1957" t="str">
        <f t="array" ref="T1957">IFERROR(INDEX($S$3:$S$6255,SMALL(IF(ISNUMBER(SEARCH("",$S$3:$S$6255)),ROW($S$1:$S$6253),""),ROW(S1955))),"")</f>
        <v>Kamenice nad Lipou</v>
      </c>
      <c r="U1957" t="s">
        <v>5415</v>
      </c>
      <c r="V1957">
        <v>548596.0</v>
      </c>
    </row>
    <row r="1958" spans="19:22" ht="12.75">
      <c r="S1958" t="str">
        <f>IF(ISNUMBER(SEARCH(ZAKL_DATA!$B$18,FU!$U1958)),U1958,"")</f>
        <v>Kamenický Šenov</v>
      </c>
      <c r="T1958" t="str">
        <f t="array" ref="T1958">IFERROR(INDEX($S$3:$S$6255,SMALL(IF(ISNUMBER(SEARCH("",$S$3:$S$6255)),ROW($S$1:$S$6253),""),ROW(S1956))),"")</f>
        <v>Kamenický Šenov</v>
      </c>
      <c r="U1958" t="s">
        <v>6307</v>
      </c>
      <c r="V1958">
        <v>548600.0</v>
      </c>
    </row>
    <row r="1959" spans="19:22" ht="12.75">
      <c r="S1959" t="str">
        <f>IF(ISNUMBER(SEARCH(ZAKL_DATA!$B$18,FU!$U1959)),U1959,"")</f>
        <v>Kameničky</v>
      </c>
      <c r="T1959" t="str">
        <f t="array" ref="T1959">IFERROR(INDEX($S$3:$S$6255,SMALL(IF(ISNUMBER(SEARCH("",$S$3:$S$6255)),ROW($S$1:$S$6253),""),ROW(S1957))),"")</f>
        <v>Kameničky</v>
      </c>
      <c r="U1959" t="s">
        <v>7094</v>
      </c>
      <c r="V1959">
        <v>548618.0</v>
      </c>
    </row>
    <row r="1960" spans="19:22" ht="12.75">
      <c r="S1960" t="str">
        <f>IF(ISNUMBER(SEARCH(ZAKL_DATA!$B$18,FU!$U1960)),U1960,"")</f>
        <v>Kameničná</v>
      </c>
      <c r="T1960" t="str">
        <f t="array" ref="T1960">IFERROR(INDEX($S$3:$S$6255,SMALL(IF(ISNUMBER(SEARCH("",$S$3:$S$6255)),ROW($S$1:$S$6253),""),ROW(S1958))),"")</f>
        <v>Kameničná</v>
      </c>
      <c r="U1960" t="s">
        <v>7714</v>
      </c>
      <c r="V1960">
        <v>548626.0</v>
      </c>
    </row>
    <row r="1961" spans="19:22" ht="12.75">
      <c r="S1961" t="str">
        <f>IF(ISNUMBER(SEARCH(ZAKL_DATA!$B$18,FU!$U1961)),U1961,"")</f>
        <v>Kamenná</v>
      </c>
      <c r="T1961" t="str">
        <f t="array" ref="T1961">IFERROR(INDEX($S$3:$S$6255,SMALL(IF(ISNUMBER(SEARCH("",$S$3:$S$6255)),ROW($S$1:$S$6253),""),ROW(S1959))),"")</f>
        <v>Kamenná</v>
      </c>
      <c r="U1961" t="s">
        <v>4536</v>
      </c>
      <c r="V1961">
        <v>548634.0</v>
      </c>
    </row>
    <row r="1962" spans="19:22" ht="12.75">
      <c r="S1962" t="str">
        <f>IF(ISNUMBER(SEARCH(ZAKL_DATA!$B$18,FU!$U1962)),U1962,"")</f>
        <v>Kamenná</v>
      </c>
      <c r="T1962" t="str">
        <f t="array" ref="T1962">IFERROR(INDEX($S$3:$S$6255,SMALL(IF(ISNUMBER(SEARCH("",$S$3:$S$6255)),ROW($S$1:$S$6253),""),ROW(S1960))),"")</f>
        <v>Kamenná</v>
      </c>
      <c r="U1962" t="s">
        <v>4536</v>
      </c>
      <c r="V1962">
        <v>548642.0</v>
      </c>
    </row>
    <row r="1963" spans="19:22" ht="12.75">
      <c r="S1963" t="str">
        <f>IF(ISNUMBER(SEARCH(ZAKL_DATA!$B$18,FU!$U1963)),U1963,"")</f>
        <v>Kamenná</v>
      </c>
      <c r="T1963" t="str">
        <f t="array" ref="T1963">IFERROR(INDEX($S$3:$S$6255,SMALL(IF(ISNUMBER(SEARCH("",$S$3:$S$6255)),ROW($S$1:$S$6253),""),ROW(S1961))),"")</f>
        <v>Kamenná</v>
      </c>
      <c r="U1963" t="s">
        <v>4536</v>
      </c>
      <c r="V1963">
        <v>548651.0</v>
      </c>
    </row>
    <row r="1964" spans="19:22" ht="12.75">
      <c r="S1964" t="str">
        <f>IF(ISNUMBER(SEARCH(ZAKL_DATA!$B$18,FU!$U1964)),U1964,"")</f>
        <v>Kamenná</v>
      </c>
      <c r="T1964" t="str">
        <f t="array" ref="T1964">IFERROR(INDEX($S$3:$S$6255,SMALL(IF(ISNUMBER(SEARCH("",$S$3:$S$6255)),ROW($S$1:$S$6253),""),ROW(S1962))),"")</f>
        <v>Kamenná</v>
      </c>
      <c r="U1964" t="s">
        <v>4536</v>
      </c>
      <c r="V1964">
        <v>548669.0</v>
      </c>
    </row>
    <row r="1965" spans="19:22" ht="12.75">
      <c r="S1965" t="str">
        <f>IF(ISNUMBER(SEARCH(ZAKL_DATA!$B$18,FU!$U1965)),U1965,"")</f>
        <v>Kamenná Horka</v>
      </c>
      <c r="T1965" t="str">
        <f t="array" ref="T1965">IFERROR(INDEX($S$3:$S$6255,SMALL(IF(ISNUMBER(SEARCH("",$S$3:$S$6255)),ROW($S$1:$S$6253),""),ROW(S1963))),"")</f>
        <v>Kamenná Horka</v>
      </c>
      <c r="U1965" t="s">
        <v>7554</v>
      </c>
      <c r="V1965">
        <v>548677.0</v>
      </c>
    </row>
    <row r="1966" spans="19:22" ht="12.75">
      <c r="S1966" t="str">
        <f>IF(ISNUMBER(SEARCH(ZAKL_DATA!$B$18,FU!$U1966)),U1966,"")</f>
        <v>Kamenná Lhota</v>
      </c>
      <c r="T1966" t="str">
        <f t="array" ref="T1966">IFERROR(INDEX($S$3:$S$6255,SMALL(IF(ISNUMBER(SEARCH("",$S$3:$S$6255)),ROW($S$1:$S$6253),""),ROW(S1964))),"")</f>
        <v>Kamenná Lhota</v>
      </c>
      <c r="U1966" t="s">
        <v>6873</v>
      </c>
      <c r="V1966">
        <v>548685.0</v>
      </c>
    </row>
    <row r="1967" spans="19:22" ht="12.75">
      <c r="S1967" t="str">
        <f>IF(ISNUMBER(SEARCH(ZAKL_DATA!$B$18,FU!$U1967)),U1967,"")</f>
        <v>Kamenné Zboží</v>
      </c>
      <c r="T1967" t="str">
        <f t="array" ref="T1967">IFERROR(INDEX($S$3:$S$6255,SMALL(IF(ISNUMBER(SEARCH("",$S$3:$S$6255)),ROW($S$1:$S$6253),""),ROW(S1965))),"")</f>
        <v>Kamenné Zboží</v>
      </c>
      <c r="U1967" t="s">
        <v>4652</v>
      </c>
      <c r="V1967">
        <v>548693.0</v>
      </c>
    </row>
    <row r="1968" spans="19:22" ht="12.75">
      <c r="S1968" t="str">
        <f>IF(ISNUMBER(SEARCH(ZAKL_DATA!$B$18,FU!$U1968)),U1968,"")</f>
        <v>Kamenné Žehrovice</v>
      </c>
      <c r="T1968" t="str">
        <f t="array" ref="T1968">IFERROR(INDEX($S$3:$S$6255,SMALL(IF(ISNUMBER(SEARCH("",$S$3:$S$6255)),ROW($S$1:$S$6253),""),ROW(S1966))),"")</f>
        <v>Kamenné Žehrovice</v>
      </c>
      <c r="U1968" t="s">
        <v>4205</v>
      </c>
      <c r="V1968">
        <v>548707.0</v>
      </c>
    </row>
    <row r="1969" spans="19:22" ht="12.75">
      <c r="S1969" t="str">
        <f>IF(ISNUMBER(SEARCH(ZAKL_DATA!$B$18,FU!$U1969)),U1969,"")</f>
        <v>Kamenný Malíkov</v>
      </c>
      <c r="T1969" t="str">
        <f t="array" ref="T1969">IFERROR(INDEX($S$3:$S$6255,SMALL(IF(ISNUMBER(SEARCH("",$S$3:$S$6255)),ROW($S$1:$S$6253),""),ROW(S1967))),"")</f>
        <v>Kamenný Malíkov</v>
      </c>
      <c r="U1969" t="s">
        <v>8890</v>
      </c>
      <c r="V1969">
        <v>548715.0</v>
      </c>
    </row>
    <row r="1970" spans="19:22" ht="12.75">
      <c r="S1970" t="str">
        <f>IF(ISNUMBER(SEARCH(ZAKL_DATA!$B$18,FU!$U1970)),U1970,"")</f>
        <v>Kamenný Most</v>
      </c>
      <c r="T1970" t="str">
        <f t="array" ref="T1970">IFERROR(INDEX($S$3:$S$6255,SMALL(IF(ISNUMBER(SEARCH("",$S$3:$S$6255)),ROW($S$1:$S$6253),""),ROW(S1968))),"")</f>
        <v>Kamenný Most</v>
      </c>
      <c r="U1970" t="s">
        <v>3810</v>
      </c>
      <c r="V1970">
        <v>548723.0</v>
      </c>
    </row>
    <row r="1971" spans="19:22" ht="12.75">
      <c r="S1971" t="str">
        <f>IF(ISNUMBER(SEARCH(ZAKL_DATA!$B$18,FU!$U1971)),U1971,"")</f>
        <v>Kamenný Přívoz</v>
      </c>
      <c r="T1971" t="str">
        <f t="array" ref="T1971">IFERROR(INDEX($S$3:$S$6255,SMALL(IF(ISNUMBER(SEARCH("",$S$3:$S$6255)),ROW($S$1:$S$6253),""),ROW(S1969))),"")</f>
        <v>Kamenný Přívoz</v>
      </c>
      <c r="U1971" t="s">
        <v>4823</v>
      </c>
      <c r="V1971">
        <v>548731.0</v>
      </c>
    </row>
    <row r="1972" spans="19:22" ht="12.75">
      <c r="S1972" t="str">
        <f>IF(ISNUMBER(SEARCH(ZAKL_DATA!$B$18,FU!$U1972)),U1972,"")</f>
        <v>Kamenný Újezd</v>
      </c>
      <c r="T1972" t="str">
        <f t="array" ref="T1972">IFERROR(INDEX($S$3:$S$6255,SMALL(IF(ISNUMBER(SEARCH("",$S$3:$S$6255)),ROW($S$1:$S$6253),""),ROW(S1970))),"")</f>
        <v>Kamenný Újezd</v>
      </c>
      <c r="U1972" t="s">
        <v>4974</v>
      </c>
      <c r="V1972">
        <v>548740.0</v>
      </c>
    </row>
    <row r="1973" spans="19:22" ht="12.75">
      <c r="S1973" t="str">
        <f>IF(ISNUMBER(SEARCH(ZAKL_DATA!$B$18,FU!$U1973)),U1973,"")</f>
        <v>Kamenný Újezd</v>
      </c>
      <c r="T1973" t="str">
        <f t="array" ref="T1973">IFERROR(INDEX($S$3:$S$6255,SMALL(IF(ISNUMBER(SEARCH("",$S$3:$S$6255)),ROW($S$1:$S$6253),""),ROW(S1971))),"")</f>
        <v>Kamenný Újezd</v>
      </c>
      <c r="U1973" t="s">
        <v>4974</v>
      </c>
      <c r="V1973">
        <v>548758.0</v>
      </c>
    </row>
    <row r="1974" spans="19:22" ht="12.75">
      <c r="S1974" t="str">
        <f>IF(ISNUMBER(SEARCH(ZAKL_DATA!$B$18,FU!$U1974)),U1974,"")</f>
        <v>Kamýk</v>
      </c>
      <c r="T1974" t="str">
        <f t="array" ref="T1974">IFERROR(INDEX($S$3:$S$6255,SMALL(IF(ISNUMBER(SEARCH("",$S$3:$S$6255)),ROW($S$1:$S$6253),""),ROW(S1972))),"")</f>
        <v>Kamýk</v>
      </c>
      <c r="U1974" t="s">
        <v>5324</v>
      </c>
      <c r="V1974">
        <v>548766.0</v>
      </c>
    </row>
    <row r="1975" spans="19:22" ht="12.75">
      <c r="S1975" t="str">
        <f>IF(ISNUMBER(SEARCH(ZAKL_DATA!$B$18,FU!$U1975)),U1975,"")</f>
        <v>Kamýk nad Vltavou</v>
      </c>
      <c r="T1975" t="str">
        <f t="array" ref="T1975">IFERROR(INDEX($S$3:$S$6255,SMALL(IF(ISNUMBER(SEARCH("",$S$3:$S$6255)),ROW($S$1:$S$6253),""),ROW(S1973))),"")</f>
        <v>Kamýk nad Vltavou</v>
      </c>
      <c r="U1975" t="s">
        <v>4911</v>
      </c>
      <c r="V1975">
        <v>548774.0</v>
      </c>
    </row>
    <row r="1976" spans="19:22" ht="12.75">
      <c r="S1976" t="str">
        <f>IF(ISNUMBER(SEARCH(ZAKL_DATA!$B$18,FU!$U1976)),U1976,"")</f>
        <v>Kanice</v>
      </c>
      <c r="T1976" t="str">
        <f t="array" ref="T1976">IFERROR(INDEX($S$3:$S$6255,SMALL(IF(ISNUMBER(SEARCH("",$S$3:$S$6255)),ROW($S$1:$S$6253),""),ROW(S1974))),"")</f>
        <v>Kanice</v>
      </c>
      <c r="U1976" t="s">
        <v>6690</v>
      </c>
      <c r="V1976">
        <v>548782.0</v>
      </c>
    </row>
    <row r="1977" spans="19:22" ht="12.75">
      <c r="S1977" t="str">
        <f>IF(ISNUMBER(SEARCH(ZAKL_DATA!$B$18,FU!$U1977)),U1977,"")</f>
        <v>Kanice</v>
      </c>
      <c r="T1977" t="str">
        <f t="array" ref="T1977">IFERROR(INDEX($S$3:$S$6255,SMALL(IF(ISNUMBER(SEARCH("",$S$3:$S$6255)),ROW($S$1:$S$6253),""),ROW(S1975))),"")</f>
        <v>Kanice</v>
      </c>
      <c r="U1977" t="s">
        <v>6690</v>
      </c>
      <c r="V1977">
        <v>548791.0</v>
      </c>
    </row>
    <row r="1978" spans="19:22" ht="12.75">
      <c r="S1978" t="str">
        <f>IF(ISNUMBER(SEARCH(ZAKL_DATA!$B$18,FU!$U1978)),U1978,"")</f>
        <v>Kaničky</v>
      </c>
      <c r="T1978" t="str">
        <f t="array" ref="T1978">IFERROR(INDEX($S$3:$S$6255,SMALL(IF(ISNUMBER(SEARCH("",$S$3:$S$6255)),ROW($S$1:$S$6253),""),ROW(S1976))),"")</f>
        <v>Kaničky</v>
      </c>
      <c r="U1978" t="s">
        <v>5870</v>
      </c>
      <c r="V1978">
        <v>548804.0</v>
      </c>
    </row>
    <row r="1979" spans="19:22" ht="12.75">
      <c r="S1979" t="str">
        <f>IF(ISNUMBER(SEARCH(ZAKL_DATA!$B$18,FU!$U1979)),U1979,"")</f>
        <v>Kanina</v>
      </c>
      <c r="T1979" t="str">
        <f t="array" ref="T1979">IFERROR(INDEX($S$3:$S$6255,SMALL(IF(ISNUMBER(SEARCH("",$S$3:$S$6255)),ROW($S$1:$S$6253),""),ROW(S1977))),"")</f>
        <v>Kanina</v>
      </c>
      <c r="U1979" t="s">
        <v>4131</v>
      </c>
      <c r="V1979">
        <v>548812.0</v>
      </c>
    </row>
    <row r="1980" spans="19:22" ht="12.75">
      <c r="S1980" t="str">
        <f>IF(ISNUMBER(SEARCH(ZAKL_DATA!$B$18,FU!$U1980)),U1980,"")</f>
        <v>Kaňovice</v>
      </c>
      <c r="T1980" t="str">
        <f t="array" ref="T1980">IFERROR(INDEX($S$3:$S$6255,SMALL(IF(ISNUMBER(SEARCH("",$S$3:$S$6255)),ROW($S$1:$S$6253),""),ROW(S1978))),"")</f>
        <v>Kaňovice</v>
      </c>
      <c r="U1980" t="s">
        <v>8024</v>
      </c>
      <c r="V1980">
        <v>548821.0</v>
      </c>
    </row>
    <row r="1981" spans="19:22" ht="12.75">
      <c r="S1981" t="str">
        <f>IF(ISNUMBER(SEARCH(ZAKL_DATA!$B$18,FU!$U1981)),U1981,"")</f>
        <v>Kaňovice</v>
      </c>
      <c r="T1981" t="str">
        <f t="array" ref="T1981">IFERROR(INDEX($S$3:$S$6255,SMALL(IF(ISNUMBER(SEARCH("",$S$3:$S$6255)),ROW($S$1:$S$6253),""),ROW(S1979))),"")</f>
        <v>Kaňovice</v>
      </c>
      <c r="U1981" t="s">
        <v>8024</v>
      </c>
      <c r="V1981">
        <v>548839.0</v>
      </c>
    </row>
    <row r="1982" spans="19:22" ht="12.75">
      <c r="S1982" t="str">
        <f>IF(ISNUMBER(SEARCH(ZAKL_DATA!$B$18,FU!$U1982)),U1982,"")</f>
        <v>Kaplice</v>
      </c>
      <c r="T1982" t="str">
        <f t="array" ref="T1982">IFERROR(INDEX($S$3:$S$6255,SMALL(IF(ISNUMBER(SEARCH("",$S$3:$S$6255)),ROW($S$1:$S$6253),""),ROW(S1980))),"")</f>
        <v>Kaplice</v>
      </c>
      <c r="U1982" t="s">
        <v>5237</v>
      </c>
      <c r="V1982">
        <v>548847.0</v>
      </c>
    </row>
    <row r="1983" spans="19:22" ht="12.75">
      <c r="S1983" t="str">
        <f>IF(ISNUMBER(SEARCH(ZAKL_DATA!$B$18,FU!$U1983)),U1983,"")</f>
        <v>Káranice</v>
      </c>
      <c r="T1983" t="str">
        <f t="array" ref="T1983">IFERROR(INDEX($S$3:$S$6255,SMALL(IF(ISNUMBER(SEARCH("",$S$3:$S$6255)),ROW($S$1:$S$6253),""),ROW(S1981))),"")</f>
        <v>Káranice</v>
      </c>
      <c r="U1983" t="s">
        <v>6984</v>
      </c>
      <c r="V1983">
        <v>548855.0</v>
      </c>
    </row>
    <row r="1984" spans="19:22" ht="12.75">
      <c r="S1984" t="str">
        <f>IF(ISNUMBER(SEARCH(ZAKL_DATA!$B$18,FU!$U1984)),U1984,"")</f>
        <v>Káraný</v>
      </c>
      <c r="T1984" t="str">
        <f t="array" ref="T1984">IFERROR(INDEX($S$3:$S$6255,SMALL(IF(ISNUMBER(SEARCH("",$S$3:$S$6255)),ROW($S$1:$S$6253),""),ROW(S1982))),"")</f>
        <v>Káraný</v>
      </c>
      <c r="U1984" t="s">
        <v>6593</v>
      </c>
      <c r="V1984">
        <v>548863.0</v>
      </c>
    </row>
    <row r="1985" spans="19:22" ht="12.75">
      <c r="S1985" t="str">
        <f>IF(ISNUMBER(SEARCH(ZAKL_DATA!$B$18,FU!$U1985)),U1985,"")</f>
        <v>Kardašova Řečice</v>
      </c>
      <c r="T1985" t="str">
        <f t="array" ref="T1985">IFERROR(INDEX($S$3:$S$6255,SMALL(IF(ISNUMBER(SEARCH("",$S$3:$S$6255)),ROW($S$1:$S$6253),""),ROW(S1983))),"")</f>
        <v>Kardašova Řečice</v>
      </c>
      <c r="U1985" t="s">
        <v>5309</v>
      </c>
      <c r="V1985">
        <v>548871.0</v>
      </c>
    </row>
    <row r="1986" spans="19:22" ht="12.75">
      <c r="S1986" t="str">
        <f>IF(ISNUMBER(SEARCH(ZAKL_DATA!$B$18,FU!$U1986)),U1986,"")</f>
        <v>Karle</v>
      </c>
      <c r="T1986" t="str">
        <f t="array" ref="T1986">IFERROR(INDEX($S$3:$S$6255,SMALL(IF(ISNUMBER(SEARCH("",$S$3:$S$6255)),ROW($S$1:$S$6253),""),ROW(S1984))),"")</f>
        <v>Karle</v>
      </c>
      <c r="U1986" t="s">
        <v>7190</v>
      </c>
      <c r="V1986">
        <v>548880.0</v>
      </c>
    </row>
    <row r="1987" spans="19:22" ht="12.75">
      <c r="S1987" t="str">
        <f>IF(ISNUMBER(SEARCH(ZAKL_DATA!$B$18,FU!$U1987)),U1987,"")</f>
        <v>Karlík</v>
      </c>
      <c r="T1987" t="str">
        <f t="array" ref="T1987">IFERROR(INDEX($S$3:$S$6255,SMALL(IF(ISNUMBER(SEARCH("",$S$3:$S$6255)),ROW($S$1:$S$6253),""),ROW(S1985))),"")</f>
        <v>Karlík</v>
      </c>
      <c r="U1987" t="s">
        <v>8966</v>
      </c>
      <c r="V1987">
        <v>548898.0</v>
      </c>
    </row>
    <row r="1988" spans="19:22" ht="12.75">
      <c r="S1988" t="str">
        <f>IF(ISNUMBER(SEARCH(ZAKL_DATA!$B$18,FU!$U1988)),U1988,"")</f>
        <v>Karlín</v>
      </c>
      <c r="T1988" t="str">
        <f t="array" ref="T1988">IFERROR(INDEX($S$3:$S$6255,SMALL(IF(ISNUMBER(SEARCH("",$S$3:$S$6255)),ROW($S$1:$S$6253),""),ROW(S1986))),"")</f>
        <v>Karlín</v>
      </c>
      <c r="U1988" t="s">
        <v>8075</v>
      </c>
      <c r="V1988">
        <v>548901.0</v>
      </c>
    </row>
    <row r="1989" spans="19:22" ht="12.75">
      <c r="S1989" t="str">
        <f>IF(ISNUMBER(SEARCH(ZAKL_DATA!$B$18,FU!$U1989)),U1989,"")</f>
        <v>Karlov</v>
      </c>
      <c r="T1989" t="str">
        <f t="array" ref="T1989">IFERROR(INDEX($S$3:$S$6255,SMALL(IF(ISNUMBER(SEARCH("",$S$3:$S$6255)),ROW($S$1:$S$6253),""),ROW(S1987))),"")</f>
        <v>Karlov</v>
      </c>
      <c r="U1989" t="s">
        <v>8722</v>
      </c>
      <c r="V1989">
        <v>548910.0</v>
      </c>
    </row>
    <row r="1990" spans="19:22" ht="12.75">
      <c r="S1990" t="str">
        <f>IF(ISNUMBER(SEARCH(ZAKL_DATA!$B$18,FU!$U1990)),U1990,"")</f>
        <v>Karlova Studánka</v>
      </c>
      <c r="T1990" t="str">
        <f t="array" ref="T1990">IFERROR(INDEX($S$3:$S$6255,SMALL(IF(ISNUMBER(SEARCH("",$S$3:$S$6255)),ROW($S$1:$S$6253),""),ROW(S1988))),"")</f>
        <v>Karlova Studánka</v>
      </c>
      <c r="U1990" t="s">
        <v>8823</v>
      </c>
      <c r="V1990">
        <v>548928.0</v>
      </c>
    </row>
    <row r="1991" spans="19:22" ht="12.75">
      <c r="S1991" t="str">
        <f>IF(ISNUMBER(SEARCH(ZAKL_DATA!$B$18,FU!$U1991)),U1991,"")</f>
        <v>Karlova Ves</v>
      </c>
      <c r="T1991" t="str">
        <f t="array" ref="T1991">IFERROR(INDEX($S$3:$S$6255,SMALL(IF(ISNUMBER(SEARCH("",$S$3:$S$6255)),ROW($S$1:$S$6253),""),ROW(S1989))),"")</f>
        <v>Karlova Ves</v>
      </c>
      <c r="U1991" t="s">
        <v>6618</v>
      </c>
      <c r="V1991">
        <v>548936.0</v>
      </c>
    </row>
    <row r="1992" spans="19:22" ht="12.75">
      <c r="S1992" t="str">
        <f>IF(ISNUMBER(SEARCH(ZAKL_DATA!$B$18,FU!$U1992)),U1992,"")</f>
        <v>Karlovice</v>
      </c>
      <c r="T1992" t="str">
        <f t="array" ref="T1992">IFERROR(INDEX($S$3:$S$6255,SMALL(IF(ISNUMBER(SEARCH("",$S$3:$S$6255)),ROW($S$1:$S$6253),""),ROW(S1990))),"")</f>
        <v>Karlovice</v>
      </c>
      <c r="U1992" t="s">
        <v>7501</v>
      </c>
      <c r="V1992">
        <v>548944.0</v>
      </c>
    </row>
    <row r="1993" spans="19:22" ht="12.75">
      <c r="S1993" t="str">
        <f>IF(ISNUMBER(SEARCH(ZAKL_DATA!$B$18,FU!$U1993)),U1993,"")</f>
        <v>Karlovice</v>
      </c>
      <c r="T1993" t="str">
        <f t="array" ref="T1993">IFERROR(INDEX($S$3:$S$6255,SMALL(IF(ISNUMBER(SEARCH("",$S$3:$S$6255)),ROW($S$1:$S$6253),""),ROW(S1991))),"")</f>
        <v>Karlovice</v>
      </c>
      <c r="U1993" t="s">
        <v>7501</v>
      </c>
      <c r="V1993">
        <v>548952.0</v>
      </c>
    </row>
    <row r="1994" spans="19:22" ht="12.75">
      <c r="S1994" t="str">
        <f>IF(ISNUMBER(SEARCH(ZAKL_DATA!$B$18,FU!$U1994)),U1994,"")</f>
        <v>Karlovice</v>
      </c>
      <c r="T1994" t="str">
        <f t="array" ref="T1994">IFERROR(INDEX($S$3:$S$6255,SMALL(IF(ISNUMBER(SEARCH("",$S$3:$S$6255)),ROW($S$1:$S$6253),""),ROW(S1992))),"")</f>
        <v>Karlovice</v>
      </c>
      <c r="U1994" t="s">
        <v>7501</v>
      </c>
      <c r="V1994">
        <v>548961.0</v>
      </c>
    </row>
    <row r="1995" spans="19:22" ht="12.75">
      <c r="S1995" t="str">
        <f>IF(ISNUMBER(SEARCH(ZAKL_DATA!$B$18,FU!$U1995)),U1995,"")</f>
        <v>Karlovy Vary</v>
      </c>
      <c r="T1995" t="str">
        <f t="array" ref="T1995">IFERROR(INDEX($S$3:$S$6255,SMALL(IF(ISNUMBER(SEARCH("",$S$3:$S$6255)),ROW($S$1:$S$6253),""),ROW(S1993))),"")</f>
        <v>Karlovy Vary</v>
      </c>
      <c r="U1995" t="s">
        <v>5955</v>
      </c>
      <c r="V1995">
        <v>548979.0</v>
      </c>
    </row>
    <row r="1996" spans="19:22" ht="12.75">
      <c r="S1996" t="str">
        <f>IF(ISNUMBER(SEARCH(ZAKL_DATA!$B$18,FU!$U1996)),U1996,"")</f>
        <v>Karlštejn</v>
      </c>
      <c r="T1996" t="str">
        <f t="array" ref="T1996">IFERROR(INDEX($S$3:$S$6255,SMALL(IF(ISNUMBER(SEARCH("",$S$3:$S$6255)),ROW($S$1:$S$6253),""),ROW(S1994))),"")</f>
        <v>Karlštejn</v>
      </c>
      <c r="U1996" t="s">
        <v>4097</v>
      </c>
      <c r="V1996">
        <v>548987.0</v>
      </c>
    </row>
    <row r="1997" spans="19:22" ht="12.75">
      <c r="S1997" t="str">
        <f>IF(ISNUMBER(SEARCH(ZAKL_DATA!$B$18,FU!$U1997)),U1997,"")</f>
        <v>Karolín</v>
      </c>
      <c r="T1997" t="str">
        <f t="array" ref="T1997">IFERROR(INDEX($S$3:$S$6255,SMALL(IF(ISNUMBER(SEARCH("",$S$3:$S$6255)),ROW($S$1:$S$6253),""),ROW(S1995))),"")</f>
        <v>Karolín</v>
      </c>
      <c r="U1997" t="s">
        <v>8164</v>
      </c>
      <c r="V1997">
        <v>548995.0</v>
      </c>
    </row>
    <row r="1998" spans="19:22" ht="12.75">
      <c r="S1998" t="str">
        <f>IF(ISNUMBER(SEARCH(ZAKL_DATA!$B$18,FU!$U1998)),U1998,"")</f>
        <v>Karolinka</v>
      </c>
      <c r="T1998" t="str">
        <f t="array" ref="T1998">IFERROR(INDEX($S$3:$S$6255,SMALL(IF(ISNUMBER(SEARCH("",$S$3:$S$6255)),ROW($S$1:$S$6253),""),ROW(S1996))),"")</f>
        <v>Karolinka</v>
      </c>
      <c r="U1998" t="s">
        <v>5114</v>
      </c>
      <c r="V1998">
        <v>549002.0</v>
      </c>
    </row>
    <row r="1999" spans="19:22" ht="12.75">
      <c r="S1999" t="str">
        <f>IF(ISNUMBER(SEARCH(ZAKL_DATA!$B$18,FU!$U1999)),U1999,"")</f>
        <v>Karviná</v>
      </c>
      <c r="T1999" t="str">
        <f t="array" ref="T1999">IFERROR(INDEX($S$3:$S$6255,SMALL(IF(ISNUMBER(SEARCH("",$S$3:$S$6255)),ROW($S$1:$S$6253),""),ROW(S1997))),"")</f>
        <v>Karviná</v>
      </c>
      <c r="U1999" t="s">
        <v>8911</v>
      </c>
      <c r="V1999">
        <v>549011.0</v>
      </c>
    </row>
    <row r="2000" spans="19:22" ht="12.75">
      <c r="S2000" t="str">
        <f>IF(ISNUMBER(SEARCH(ZAKL_DATA!$B$18,FU!$U2000)),U2000,"")</f>
        <v>Kařez</v>
      </c>
      <c r="T2000" t="str">
        <f t="array" ref="T2000">IFERROR(INDEX($S$3:$S$6255,SMALL(IF(ISNUMBER(SEARCH("",$S$3:$S$6255)),ROW($S$1:$S$6253),""),ROW(S1998))),"")</f>
        <v>Kařez</v>
      </c>
      <c r="U2000" t="s">
        <v>6182</v>
      </c>
      <c r="V2000">
        <v>549029.0</v>
      </c>
    </row>
    <row r="2001" spans="19:22" ht="12.75">
      <c r="S2001" t="str">
        <f>IF(ISNUMBER(SEARCH(ZAKL_DATA!$B$18,FU!$U2001)),U2001,"")</f>
        <v>Kařízek</v>
      </c>
      <c r="T2001" t="str">
        <f t="array" ref="T2001">IFERROR(INDEX($S$3:$S$6255,SMALL(IF(ISNUMBER(SEARCH("",$S$3:$S$6255)),ROW($S$1:$S$6253),""),ROW(S1999))),"")</f>
        <v>Kařízek</v>
      </c>
      <c r="U2001" t="s">
        <v>4005</v>
      </c>
      <c r="V2001">
        <v>549037.0</v>
      </c>
    </row>
    <row r="2002" spans="19:22" ht="12.75">
      <c r="S2002" t="str">
        <f>IF(ISNUMBER(SEARCH(ZAKL_DATA!$B$18,FU!$U2002)),U2002,"")</f>
        <v>Kasalice</v>
      </c>
      <c r="T2002" t="str">
        <f t="array" ref="T2002">IFERROR(INDEX($S$3:$S$6255,SMALL(IF(ISNUMBER(SEARCH("",$S$3:$S$6255)),ROW($S$1:$S$6253),""),ROW(S2000))),"")</f>
        <v>Kasalice</v>
      </c>
      <c r="U2002" t="s">
        <v>7373</v>
      </c>
      <c r="V2002">
        <v>549045.0</v>
      </c>
    </row>
    <row r="2003" spans="19:22" ht="12.75">
      <c r="S2003" t="str">
        <f>IF(ISNUMBER(SEARCH(ZAKL_DATA!$B$18,FU!$U2003)),U2003,"")</f>
        <v>Kasejovice</v>
      </c>
      <c r="T2003" t="str">
        <f t="array" ref="T2003">IFERROR(INDEX($S$3:$S$6255,SMALL(IF(ISNUMBER(SEARCH("",$S$3:$S$6255)),ROW($S$1:$S$6253),""),ROW(S2001))),"")</f>
        <v>Kasejovice</v>
      </c>
      <c r="U2003" t="s">
        <v>6073</v>
      </c>
      <c r="V2003">
        <v>549053.0</v>
      </c>
    </row>
    <row r="2004" spans="19:22" ht="12.75">
      <c r="S2004" t="str">
        <f>IF(ISNUMBER(SEARCH(ZAKL_DATA!$B$18,FU!$U2004)),U2004,"")</f>
        <v>Kašava</v>
      </c>
      <c r="T2004" t="str">
        <f t="array" ref="T2004">IFERROR(INDEX($S$3:$S$6255,SMALL(IF(ISNUMBER(SEARCH("",$S$3:$S$6255)),ROW($S$1:$S$6253),""),ROW(S2002))),"")</f>
        <v>Kašava</v>
      </c>
      <c r="U2004" t="s">
        <v>8025</v>
      </c>
      <c r="V2004">
        <v>549061.0</v>
      </c>
    </row>
    <row r="2005" spans="19:22" ht="12.75">
      <c r="S2005" t="str">
        <f>IF(ISNUMBER(SEARCH(ZAKL_DATA!$B$18,FU!$U2005)),U2005,"")</f>
        <v>Kašnice</v>
      </c>
      <c r="T2005" t="str">
        <f t="array" ref="T2005">IFERROR(INDEX($S$3:$S$6255,SMALL(IF(ISNUMBER(SEARCH("",$S$3:$S$6255)),ROW($S$1:$S$6253),""),ROW(S2003))),"")</f>
        <v>Kašnice</v>
      </c>
      <c r="U2005" t="s">
        <v>5592</v>
      </c>
      <c r="V2005">
        <v>549070.0</v>
      </c>
    </row>
    <row r="2006" spans="19:22" ht="12.75">
      <c r="S2006" t="str">
        <f>IF(ISNUMBER(SEARCH(ZAKL_DATA!$B$18,FU!$U2006)),U2006,"")</f>
        <v>Kašperské Hory</v>
      </c>
      <c r="T2006" t="str">
        <f t="array" ref="T2006">IFERROR(INDEX($S$3:$S$6255,SMALL(IF(ISNUMBER(SEARCH("",$S$3:$S$6255)),ROW($S$1:$S$6253),""),ROW(S2004))),"")</f>
        <v>Kašperské Hory</v>
      </c>
      <c r="U2006" t="s">
        <v>6014</v>
      </c>
      <c r="V2006">
        <v>549088.0</v>
      </c>
    </row>
    <row r="2007" spans="19:22" ht="12.75">
      <c r="S2007" t="str">
        <f>IF(ISNUMBER(SEARCH(ZAKL_DATA!$B$18,FU!$U2007)),U2007,"")</f>
        <v>Kateřinice</v>
      </c>
      <c r="T2007" t="str">
        <f t="array" ref="T2007">IFERROR(INDEX($S$3:$S$6255,SMALL(IF(ISNUMBER(SEARCH("",$S$3:$S$6255)),ROW($S$1:$S$6253),""),ROW(S2005))),"")</f>
        <v>Kateřinice</v>
      </c>
      <c r="U2007" t="s">
        <v>5115</v>
      </c>
      <c r="V2007">
        <v>549096.0</v>
      </c>
    </row>
    <row r="2008" spans="19:22" ht="12.75">
      <c r="S2008" t="str">
        <f>IF(ISNUMBER(SEARCH(ZAKL_DATA!$B$18,FU!$U2008)),U2008,"")</f>
        <v>Kateřinice</v>
      </c>
      <c r="T2008" t="str">
        <f t="array" ref="T2008">IFERROR(INDEX($S$3:$S$6255,SMALL(IF(ISNUMBER(SEARCH("",$S$3:$S$6255)),ROW($S$1:$S$6253),""),ROW(S2006))),"")</f>
        <v>Kateřinice</v>
      </c>
      <c r="U2008" t="s">
        <v>5115</v>
      </c>
      <c r="V2008">
        <v>549100.0</v>
      </c>
    </row>
    <row r="2009" spans="19:22" ht="12.75">
      <c r="S2009" t="str">
        <f>IF(ISNUMBER(SEARCH(ZAKL_DATA!$B$18,FU!$U2009)),U2009,"")</f>
        <v>Katov</v>
      </c>
      <c r="T2009" t="str">
        <f t="array" ref="T2009">IFERROR(INDEX($S$3:$S$6255,SMALL(IF(ISNUMBER(SEARCH("",$S$3:$S$6255)),ROW($S$1:$S$6253),""),ROW(S2007))),"")</f>
        <v>Katov</v>
      </c>
      <c r="U2009" t="s">
        <v>3977</v>
      </c>
      <c r="V2009">
        <v>549118.0</v>
      </c>
    </row>
    <row r="2010" spans="19:22" ht="12.75">
      <c r="S2010" t="str">
        <f>IF(ISNUMBER(SEARCH(ZAKL_DATA!$B$18,FU!$U2010)),U2010,"")</f>
        <v>Katov</v>
      </c>
      <c r="T2010" t="str">
        <f t="array" ref="T2010">IFERROR(INDEX($S$3:$S$6255,SMALL(IF(ISNUMBER(SEARCH("",$S$3:$S$6255)),ROW($S$1:$S$6253),""),ROW(S2008))),"")</f>
        <v>Katov</v>
      </c>
      <c r="U2010" t="s">
        <v>3977</v>
      </c>
      <c r="V2010">
        <v>549126.0</v>
      </c>
    </row>
    <row r="2011" spans="19:22" ht="12.75">
      <c r="S2011" t="str">
        <f>IF(ISNUMBER(SEARCH(ZAKL_DATA!$B$18,FU!$U2011)),U2011,"")</f>
        <v>Katovice</v>
      </c>
      <c r="T2011" t="str">
        <f t="array" ref="T2011">IFERROR(INDEX($S$3:$S$6255,SMALL(IF(ISNUMBER(SEARCH("",$S$3:$S$6255)),ROW($S$1:$S$6253),""),ROW(S2009))),"")</f>
        <v>Katovice</v>
      </c>
      <c r="U2011" t="s">
        <v>5660</v>
      </c>
      <c r="V2011">
        <v>549134.0</v>
      </c>
    </row>
    <row r="2012" spans="19:22" ht="12.75">
      <c r="S2012" t="str">
        <f>IF(ISNUMBER(SEARCH(ZAKL_DATA!$B$18,FU!$U2012)),U2012,"")</f>
        <v>Katusice</v>
      </c>
      <c r="T2012" t="str">
        <f t="array" ref="T2012">IFERROR(INDEX($S$3:$S$6255,SMALL(IF(ISNUMBER(SEARCH("",$S$3:$S$6255)),ROW($S$1:$S$6253),""),ROW(S2010))),"")</f>
        <v>Katusice</v>
      </c>
      <c r="U2012" t="s">
        <v>4538</v>
      </c>
      <c r="V2012">
        <v>549142.0</v>
      </c>
    </row>
    <row r="2013" spans="19:22" ht="12.75">
      <c r="S2013" t="str">
        <f>IF(ISNUMBER(SEARCH(ZAKL_DATA!$B$18,FU!$U2013)),U2013,"")</f>
        <v>Kaznějov</v>
      </c>
      <c r="T2013" t="str">
        <f t="array" ref="T2013">IFERROR(INDEX($S$3:$S$6255,SMALL(IF(ISNUMBER(SEARCH("",$S$3:$S$6255)),ROW($S$1:$S$6253),""),ROW(S2011))),"")</f>
        <v>Kaznějov</v>
      </c>
      <c r="U2013" t="s">
        <v>6130</v>
      </c>
      <c r="V2013">
        <v>549151.0</v>
      </c>
    </row>
    <row r="2014" spans="19:22" ht="12.75">
      <c r="S2014" t="str">
        <f>IF(ISNUMBER(SEARCH(ZAKL_DATA!$B$18,FU!$U2014)),U2014,"")</f>
        <v>Kbel</v>
      </c>
      <c r="T2014" t="str">
        <f t="array" ref="T2014">IFERROR(INDEX($S$3:$S$6255,SMALL(IF(ISNUMBER(SEARCH("",$S$3:$S$6255)),ROW($S$1:$S$6253),""),ROW(S2012))),"")</f>
        <v>Kbel</v>
      </c>
      <c r="U2014" t="s">
        <v>3830</v>
      </c>
      <c r="V2014">
        <v>549169.0</v>
      </c>
    </row>
    <row r="2015" spans="19:22" ht="12.75">
      <c r="S2015" t="str">
        <f>IF(ISNUMBER(SEARCH(ZAKL_DATA!$B$18,FU!$U2015)),U2015,"")</f>
        <v>Kbel</v>
      </c>
      <c r="T2015" t="str">
        <f t="array" ref="T2015">IFERROR(INDEX($S$3:$S$6255,SMALL(IF(ISNUMBER(SEARCH("",$S$3:$S$6255)),ROW($S$1:$S$6253),""),ROW(S2013))),"")</f>
        <v>Kbel</v>
      </c>
      <c r="U2015" t="s">
        <v>3830</v>
      </c>
      <c r="V2015">
        <v>549177.0</v>
      </c>
    </row>
    <row r="2016" spans="19:22" ht="12.75">
      <c r="S2016" t="str">
        <f>IF(ISNUMBER(SEARCH(ZAKL_DATA!$B$18,FU!$U2016)),U2016,"")</f>
        <v>Kbelany</v>
      </c>
      <c r="T2016" t="str">
        <f t="array" ref="T2016">IFERROR(INDEX($S$3:$S$6255,SMALL(IF(ISNUMBER(SEARCH("",$S$3:$S$6255)),ROW($S$1:$S$6253),""),ROW(S2014))),"")</f>
        <v>Kbelany</v>
      </c>
      <c r="U2016" t="s">
        <v>4730</v>
      </c>
      <c r="V2016">
        <v>549185.0</v>
      </c>
    </row>
    <row r="2017" spans="19:22" ht="12.75">
      <c r="S2017" t="str">
        <f>IF(ISNUMBER(SEARCH(ZAKL_DATA!$B$18,FU!$U2017)),U2017,"")</f>
        <v>Kbelnice</v>
      </c>
      <c r="T2017" t="str">
        <f t="array" ref="T2017">IFERROR(INDEX($S$3:$S$6255,SMALL(IF(ISNUMBER(SEARCH("",$S$3:$S$6255)),ROW($S$1:$S$6253),""),ROW(S2015))),"")</f>
        <v>Kbelnice</v>
      </c>
      <c r="U2017" t="s">
        <v>5500</v>
      </c>
      <c r="V2017">
        <v>549193.0</v>
      </c>
    </row>
    <row r="2018" spans="19:22" ht="12.75">
      <c r="S2018" t="str">
        <f>IF(ISNUMBER(SEARCH(ZAKL_DATA!$B$18,FU!$U2018)),U2018,"")</f>
        <v>Kdousov</v>
      </c>
      <c r="T2018" t="str">
        <f t="array" ref="T2018">IFERROR(INDEX($S$3:$S$6255,SMALL(IF(ISNUMBER(SEARCH("",$S$3:$S$6255)),ROW($S$1:$S$6253),""),ROW(S2016))),"")</f>
        <v>Kdousov</v>
      </c>
      <c r="U2018" t="s">
        <v>8402</v>
      </c>
      <c r="V2018">
        <v>549207.0</v>
      </c>
    </row>
    <row r="2019" spans="19:22" ht="12.75">
      <c r="S2019" t="str">
        <f>IF(ISNUMBER(SEARCH(ZAKL_DATA!$B$18,FU!$U2019)),U2019,"")</f>
        <v>Kdyně</v>
      </c>
      <c r="T2019" t="str">
        <f t="array" ref="T2019">IFERROR(INDEX($S$3:$S$6255,SMALL(IF(ISNUMBER(SEARCH("",$S$3:$S$6255)),ROW($S$1:$S$6253),""),ROW(S2017))),"")</f>
        <v>Kdyně</v>
      </c>
      <c r="U2019" t="s">
        <v>5871</v>
      </c>
      <c r="V2019">
        <v>549215.0</v>
      </c>
    </row>
    <row r="2020" spans="19:22" ht="12.75">
      <c r="S2020" t="str">
        <f>IF(ISNUMBER(SEARCH(ZAKL_DATA!$B$18,FU!$U2020)),U2020,"")</f>
        <v>Keblice</v>
      </c>
      <c r="T2020" t="str">
        <f t="array" ref="T2020">IFERROR(INDEX($S$3:$S$6255,SMALL(IF(ISNUMBER(SEARCH("",$S$3:$S$6255)),ROW($S$1:$S$6253),""),ROW(S2018))),"")</f>
        <v>Keblice</v>
      </c>
      <c r="U2020" t="s">
        <v>6596</v>
      </c>
      <c r="V2020">
        <v>549223.0</v>
      </c>
    </row>
    <row r="2021" spans="19:22" ht="12.75">
      <c r="S2021" t="str">
        <f>IF(ISNUMBER(SEARCH(ZAKL_DATA!$B$18,FU!$U2021)),U2021,"")</f>
        <v>Keblov</v>
      </c>
      <c r="T2021" t="str">
        <f t="array" ref="T2021">IFERROR(INDEX($S$3:$S$6255,SMALL(IF(ISNUMBER(SEARCH("",$S$3:$S$6255)),ROW($S$1:$S$6253),""),ROW(S2019))),"")</f>
        <v>Keblov</v>
      </c>
      <c r="U2021" t="s">
        <v>3964</v>
      </c>
      <c r="V2021">
        <v>549231.0</v>
      </c>
    </row>
    <row r="2022" spans="19:22" ht="12.75">
      <c r="S2022" t="str">
        <f>IF(ISNUMBER(SEARCH(ZAKL_DATA!$B$18,FU!$U2022)),U2022,"")</f>
        <v>Kejnice</v>
      </c>
      <c r="T2022" t="str">
        <f t="array" ref="T2022">IFERROR(INDEX($S$3:$S$6255,SMALL(IF(ISNUMBER(SEARCH("",$S$3:$S$6255)),ROW($S$1:$S$6253),""),ROW(S2020))),"")</f>
        <v>Kejnice</v>
      </c>
      <c r="U2022" t="s">
        <v>5035</v>
      </c>
      <c r="V2022">
        <v>549240.0</v>
      </c>
    </row>
    <row r="2023" spans="19:22" ht="12.75">
      <c r="S2023" t="str">
        <f>IF(ISNUMBER(SEARCH(ZAKL_DATA!$B$18,FU!$U2023)),U2023,"")</f>
        <v>Kejžlice</v>
      </c>
      <c r="T2023" t="str">
        <f t="array" ref="T2023">IFERROR(INDEX($S$3:$S$6255,SMALL(IF(ISNUMBER(SEARCH("",$S$3:$S$6255)),ROW($S$1:$S$6253),""),ROW(S2021))),"")</f>
        <v>Kejžlice</v>
      </c>
      <c r="U2023" t="s">
        <v>5416</v>
      </c>
      <c r="V2023">
        <v>549258.0</v>
      </c>
    </row>
    <row r="2024" spans="19:22" ht="12.75">
      <c r="S2024" t="str">
        <f>IF(ISNUMBER(SEARCH(ZAKL_DATA!$B$18,FU!$U2024)),U2024,"")</f>
        <v>Kelč</v>
      </c>
      <c r="T2024" t="str">
        <f t="array" ref="T2024">IFERROR(INDEX($S$3:$S$6255,SMALL(IF(ISNUMBER(SEARCH("",$S$3:$S$6255)),ROW($S$1:$S$6253),""),ROW(S2022))),"")</f>
        <v>Kelč</v>
      </c>
      <c r="U2024" t="s">
        <v>5116</v>
      </c>
      <c r="V2024">
        <v>549266.0</v>
      </c>
    </row>
    <row r="2025" spans="19:22" ht="12.75">
      <c r="S2025" t="str">
        <f>IF(ISNUMBER(SEARCH(ZAKL_DATA!$B$18,FU!$U2025)),U2025,"")</f>
        <v>Kelčany</v>
      </c>
      <c r="T2025" t="str">
        <f t="array" ref="T2025">IFERROR(INDEX($S$3:$S$6255,SMALL(IF(ISNUMBER(SEARCH("",$S$3:$S$6255)),ROW($S$1:$S$6253),""),ROW(S2023))),"")</f>
        <v>Kelčany</v>
      </c>
      <c r="U2025" t="s">
        <v>8076</v>
      </c>
      <c r="V2025">
        <v>549274.0</v>
      </c>
    </row>
    <row r="2026" spans="19:22" ht="12.75">
      <c r="S2026" t="str">
        <f>IF(ISNUMBER(SEARCH(ZAKL_DATA!$B$18,FU!$U2026)),U2026,"")</f>
        <v>Kelníky</v>
      </c>
      <c r="T2026" t="str">
        <f t="array" ref="T2026">IFERROR(INDEX($S$3:$S$6255,SMALL(IF(ISNUMBER(SEARCH("",$S$3:$S$6255)),ROW($S$1:$S$6253),""),ROW(S2024))),"")</f>
        <v>Kelníky</v>
      </c>
      <c r="U2026" t="s">
        <v>8477</v>
      </c>
      <c r="V2026">
        <v>549282.0</v>
      </c>
    </row>
    <row r="2027" spans="19:22" ht="12.75">
      <c r="S2027" t="str">
        <f>IF(ISNUMBER(SEARCH(ZAKL_DATA!$B$18,FU!$U2027)),U2027,"")</f>
        <v>Kestřany</v>
      </c>
      <c r="T2027" t="str">
        <f t="array" ref="T2027">IFERROR(INDEX($S$3:$S$6255,SMALL(IF(ISNUMBER(SEARCH("",$S$3:$S$6255)),ROW($S$1:$S$6253),""),ROW(S2025))),"")</f>
        <v>Kestřany</v>
      </c>
      <c r="U2027" t="s">
        <v>5529</v>
      </c>
      <c r="V2027">
        <v>549291.0</v>
      </c>
    </row>
    <row r="2028" spans="19:22" ht="12.75">
      <c r="S2028" t="str">
        <f>IF(ISNUMBER(SEARCH(ZAKL_DATA!$B$18,FU!$U2028)),U2028,"")</f>
        <v>Ketkovice</v>
      </c>
      <c r="T2028" t="str">
        <f t="array" ref="T2028">IFERROR(INDEX($S$3:$S$6255,SMALL(IF(ISNUMBER(SEARCH("",$S$3:$S$6255)),ROW($S$1:$S$6253),""),ROW(S2026))),"")</f>
        <v>Ketkovice</v>
      </c>
      <c r="U2028" t="s">
        <v>7873</v>
      </c>
      <c r="V2028">
        <v>549304.0</v>
      </c>
    </row>
    <row r="2029" spans="19:22" ht="12.75">
      <c r="S2029" t="str">
        <f>IF(ISNUMBER(SEARCH(ZAKL_DATA!$B$18,FU!$U2029)),U2029,"")</f>
        <v>Klabava</v>
      </c>
      <c r="T2029" t="str">
        <f t="array" ref="T2029">IFERROR(INDEX($S$3:$S$6255,SMALL(IF(ISNUMBER(SEARCH("",$S$3:$S$6255)),ROW($S$1:$S$6253),""),ROW(S2027))),"")</f>
        <v>Klabava</v>
      </c>
      <c r="U2029" t="s">
        <v>6183</v>
      </c>
      <c r="V2029">
        <v>549312.0</v>
      </c>
    </row>
    <row r="2030" spans="19:22" ht="12.75">
      <c r="S2030" t="str">
        <f>IF(ISNUMBER(SEARCH(ZAKL_DATA!$B$18,FU!$U2030)),U2030,"")</f>
        <v>Kladeruby</v>
      </c>
      <c r="T2030" t="str">
        <f t="array" ref="T2030">IFERROR(INDEX($S$3:$S$6255,SMALL(IF(ISNUMBER(SEARCH("",$S$3:$S$6255)),ROW($S$1:$S$6253),""),ROW(S2028))),"")</f>
        <v>Kladeruby</v>
      </c>
      <c r="U2030" t="s">
        <v>5117</v>
      </c>
      <c r="V2030">
        <v>549321.0</v>
      </c>
    </row>
    <row r="2031" spans="19:22" ht="12.75">
      <c r="S2031" t="str">
        <f>IF(ISNUMBER(SEARCH(ZAKL_DATA!$B$18,FU!$U2031)),U2031,"")</f>
        <v>Kladeruby nad Oslavou</v>
      </c>
      <c r="T2031" t="str">
        <f t="array" ref="T2031">IFERROR(INDEX($S$3:$S$6255,SMALL(IF(ISNUMBER(SEARCH("",$S$3:$S$6255)),ROW($S$1:$S$6253),""),ROW(S2029))),"")</f>
        <v>Kladeruby nad Oslavou</v>
      </c>
      <c r="U2031" t="s">
        <v>8403</v>
      </c>
      <c r="V2031">
        <v>549339.0</v>
      </c>
    </row>
    <row r="2032" spans="19:22" ht="12.75">
      <c r="S2032" t="str">
        <f>IF(ISNUMBER(SEARCH(ZAKL_DATA!$B$18,FU!$U2032)),U2032,"")</f>
        <v>Kladky</v>
      </c>
      <c r="T2032" t="str">
        <f t="array" ref="T2032">IFERROR(INDEX($S$3:$S$6255,SMALL(IF(ISNUMBER(SEARCH("",$S$3:$S$6255)),ROW($S$1:$S$6253),""),ROW(S2030))),"")</f>
        <v>Kladky</v>
      </c>
      <c r="U2032" t="s">
        <v>8317</v>
      </c>
      <c r="V2032">
        <v>549347.0</v>
      </c>
    </row>
    <row r="2033" spans="19:22" ht="12.75">
      <c r="S2033" t="str">
        <f>IF(ISNUMBER(SEARCH(ZAKL_DATA!$B$18,FU!$U2033)),U2033,"")</f>
        <v>Kladníky</v>
      </c>
      <c r="T2033" t="str">
        <f t="array" ref="T2033">IFERROR(INDEX($S$3:$S$6255,SMALL(IF(ISNUMBER(SEARCH("",$S$3:$S$6255)),ROW($S$1:$S$6253),""),ROW(S2031))),"")</f>
        <v>Kladníky</v>
      </c>
      <c r="U2033" t="s">
        <v>6910</v>
      </c>
      <c r="V2033">
        <v>549355.0</v>
      </c>
    </row>
    <row r="2034" spans="19:22" ht="12.75">
      <c r="S2034" t="str">
        <f>IF(ISNUMBER(SEARCH(ZAKL_DATA!$B$18,FU!$U2034)),U2034,"")</f>
        <v>Kladno</v>
      </c>
      <c r="T2034" t="str">
        <f t="array" ref="T2034">IFERROR(INDEX($S$3:$S$6255,SMALL(IF(ISNUMBER(SEARCH("",$S$3:$S$6255)),ROW($S$1:$S$6253),""),ROW(S2032))),"")</f>
        <v>Kladno</v>
      </c>
      <c r="U2034" t="s">
        <v>4168</v>
      </c>
      <c r="V2034">
        <v>549363.0</v>
      </c>
    </row>
    <row r="2035" spans="19:22" ht="12.75">
      <c r="S2035" t="str">
        <f>IF(ISNUMBER(SEARCH(ZAKL_DATA!$B$18,FU!$U2035)),U2035,"")</f>
        <v>Kladno</v>
      </c>
      <c r="T2035" t="str">
        <f t="array" ref="T2035">IFERROR(INDEX($S$3:$S$6255,SMALL(IF(ISNUMBER(SEARCH("",$S$3:$S$6255)),ROW($S$1:$S$6253),""),ROW(S2033))),"")</f>
        <v>Kladno</v>
      </c>
      <c r="U2035" t="s">
        <v>4168</v>
      </c>
      <c r="V2035">
        <v>549371.0</v>
      </c>
    </row>
    <row r="2036" spans="19:22" ht="12.75">
      <c r="S2036" t="str">
        <f>IF(ISNUMBER(SEARCH(ZAKL_DATA!$B$18,FU!$U2036)),U2036,"")</f>
        <v>Kladruby</v>
      </c>
      <c r="T2036" t="str">
        <f t="array" ref="T2036">IFERROR(INDEX($S$3:$S$6255,SMALL(IF(ISNUMBER(SEARCH("",$S$3:$S$6255)),ROW($S$1:$S$6253),""),ROW(S2034))),"")</f>
        <v>Kladruby</v>
      </c>
      <c r="U2036" t="s">
        <v>4266</v>
      </c>
      <c r="V2036">
        <v>549380.0</v>
      </c>
    </row>
    <row r="2037" spans="19:22" ht="12.75">
      <c r="S2037" t="str">
        <f>IF(ISNUMBER(SEARCH(ZAKL_DATA!$B$18,FU!$U2037)),U2037,"")</f>
        <v>Kladruby</v>
      </c>
      <c r="T2037" t="str">
        <f t="array" ref="T2037">IFERROR(INDEX($S$3:$S$6255,SMALL(IF(ISNUMBER(SEARCH("",$S$3:$S$6255)),ROW($S$1:$S$6253),""),ROW(S2035))),"")</f>
        <v>Kladruby</v>
      </c>
      <c r="U2037" t="s">
        <v>4266</v>
      </c>
      <c r="V2037">
        <v>549398.0</v>
      </c>
    </row>
    <row r="2038" spans="19:22" ht="12.75">
      <c r="S2038" t="str">
        <f>IF(ISNUMBER(SEARCH(ZAKL_DATA!$B$18,FU!$U2038)),U2038,"")</f>
        <v>Kladruby</v>
      </c>
      <c r="T2038" t="str">
        <f t="array" ref="T2038">IFERROR(INDEX($S$3:$S$6255,SMALL(IF(ISNUMBER(SEARCH("",$S$3:$S$6255)),ROW($S$1:$S$6253),""),ROW(S2036))),"")</f>
        <v>Kladruby</v>
      </c>
      <c r="U2038" t="s">
        <v>4266</v>
      </c>
      <c r="V2038">
        <v>549401.0</v>
      </c>
    </row>
    <row r="2039" spans="19:22" ht="12.75">
      <c r="S2039" t="str">
        <f>IF(ISNUMBER(SEARCH(ZAKL_DATA!$B$18,FU!$U2039)),U2039,"")</f>
        <v>Kladruby</v>
      </c>
      <c r="T2039" t="str">
        <f t="array" ref="T2039">IFERROR(INDEX($S$3:$S$6255,SMALL(IF(ISNUMBER(SEARCH("",$S$3:$S$6255)),ROW($S$1:$S$6253),""),ROW(S2037))),"")</f>
        <v>Kladruby</v>
      </c>
      <c r="U2039" t="s">
        <v>4266</v>
      </c>
      <c r="V2039">
        <v>549410.0</v>
      </c>
    </row>
    <row r="2040" spans="19:22" ht="12.75">
      <c r="S2040" t="str">
        <f>IF(ISNUMBER(SEARCH(ZAKL_DATA!$B$18,FU!$U2040)),U2040,"")</f>
        <v>Kladruby</v>
      </c>
      <c r="T2040" t="str">
        <f t="array" ref="T2040">IFERROR(INDEX($S$3:$S$6255,SMALL(IF(ISNUMBER(SEARCH("",$S$3:$S$6255)),ROW($S$1:$S$6253),""),ROW(S2038))),"")</f>
        <v>Kladruby</v>
      </c>
      <c r="U2040" t="s">
        <v>4266</v>
      </c>
      <c r="V2040">
        <v>549428.0</v>
      </c>
    </row>
    <row r="2041" spans="19:22" ht="12.75">
      <c r="S2041" t="str">
        <f>IF(ISNUMBER(SEARCH(ZAKL_DATA!$B$18,FU!$U2041)),U2041,"")</f>
        <v>Kladruby nad Labem</v>
      </c>
      <c r="T2041" t="str">
        <f t="array" ref="T2041">IFERROR(INDEX($S$3:$S$6255,SMALL(IF(ISNUMBER(SEARCH("",$S$3:$S$6255)),ROW($S$1:$S$6253),""),ROW(S2039))),"")</f>
        <v>Kladruby nad Labem</v>
      </c>
      <c r="U2041" t="s">
        <v>7374</v>
      </c>
      <c r="V2041">
        <v>549436.0</v>
      </c>
    </row>
    <row r="2042" spans="19:22" ht="12.75">
      <c r="S2042" t="str">
        <f>IF(ISNUMBER(SEARCH(ZAKL_DATA!$B$18,FU!$U2042)),U2042,"")</f>
        <v>Klamoš</v>
      </c>
      <c r="T2042" t="str">
        <f t="array" ref="T2042">IFERROR(INDEX($S$3:$S$6255,SMALL(IF(ISNUMBER(SEARCH("",$S$3:$S$6255)),ROW($S$1:$S$6253),""),ROW(S2040))),"")</f>
        <v>Klamoš</v>
      </c>
      <c r="U2042" t="s">
        <v>6985</v>
      </c>
      <c r="V2042">
        <v>549444.0</v>
      </c>
    </row>
    <row r="2043" spans="19:22" ht="12.75">
      <c r="S2043" t="str">
        <f>IF(ISNUMBER(SEARCH(ZAKL_DATA!$B$18,FU!$U2043)),U2043,"")</f>
        <v>Klapý</v>
      </c>
      <c r="T2043" t="str">
        <f t="array" ref="T2043">IFERROR(INDEX($S$3:$S$6255,SMALL(IF(ISNUMBER(SEARCH("",$S$3:$S$6255)),ROW($S$1:$S$6253),""),ROW(S2041))),"")</f>
        <v>Klapý</v>
      </c>
      <c r="U2043" t="s">
        <v>6597</v>
      </c>
      <c r="V2043">
        <v>549452.0</v>
      </c>
    </row>
    <row r="2044" spans="19:22" ht="12.75">
      <c r="S2044" t="str">
        <f>IF(ISNUMBER(SEARCH(ZAKL_DATA!$B$18,FU!$U2044)),U2044,"")</f>
        <v>Klášter</v>
      </c>
      <c r="T2044" t="str">
        <f t="array" ref="T2044">IFERROR(INDEX($S$3:$S$6255,SMALL(IF(ISNUMBER(SEARCH("",$S$3:$S$6255)),ROW($S$1:$S$6253),""),ROW(S2042))),"")</f>
        <v>Klášter</v>
      </c>
      <c r="U2044" t="s">
        <v>6074</v>
      </c>
      <c r="V2044">
        <v>549461.0</v>
      </c>
    </row>
    <row r="2045" spans="19:22" ht="12.75">
      <c r="S2045" t="str">
        <f>IF(ISNUMBER(SEARCH(ZAKL_DATA!$B$18,FU!$U2045)),U2045,"")</f>
        <v>Klášter Hradiště nad Jizerou</v>
      </c>
      <c r="T2045" t="str">
        <f t="array" ref="T2045">IFERROR(INDEX($S$3:$S$6255,SMALL(IF(ISNUMBER(SEARCH("",$S$3:$S$6255)),ROW($S$1:$S$6253),""),ROW(S2043))),"")</f>
        <v>Klášter Hradiště nad Jizerou</v>
      </c>
      <c r="U2045" t="s">
        <v>4540</v>
      </c>
      <c r="V2045">
        <v>549479.0</v>
      </c>
    </row>
    <row r="2046" spans="19:22" ht="12.75">
      <c r="S2046" t="str">
        <f>IF(ISNUMBER(SEARCH(ZAKL_DATA!$B$18,FU!$U2046)),U2046,"")</f>
        <v>Klášterec nad Ohří</v>
      </c>
      <c r="T2046" t="str">
        <f t="array" ref="T2046">IFERROR(INDEX($S$3:$S$6255,SMALL(IF(ISNUMBER(SEARCH("",$S$3:$S$6255)),ROW($S$1:$S$6253),""),ROW(S2044))),"")</f>
        <v>Klášterec nad Ohří</v>
      </c>
      <c r="U2046" t="s">
        <v>6436</v>
      </c>
      <c r="V2046">
        <v>549487.0</v>
      </c>
    </row>
    <row r="2047" spans="19:22" ht="12.75">
      <c r="S2047" t="str">
        <f>IF(ISNUMBER(SEARCH(ZAKL_DATA!$B$18,FU!$U2047)),U2047,"")</f>
        <v>Klášterec nad Orlicí</v>
      </c>
      <c r="T2047" t="str">
        <f t="array" ref="T2047">IFERROR(INDEX($S$3:$S$6255,SMALL(IF(ISNUMBER(SEARCH("",$S$3:$S$6255)),ROW($S$1:$S$6253),""),ROW(S2045))),"")</f>
        <v>Klášterec nad Orlicí</v>
      </c>
      <c r="U2047" t="s">
        <v>7715</v>
      </c>
      <c r="V2047">
        <v>549495.0</v>
      </c>
    </row>
    <row r="2048" spans="19:22" ht="12.75">
      <c r="S2048" t="str">
        <f>IF(ISNUMBER(SEARCH(ZAKL_DATA!$B$18,FU!$U2048)),U2048,"")</f>
        <v>Klášterní Skalice</v>
      </c>
      <c r="T2048" t="str">
        <f t="array" ref="T2048">IFERROR(INDEX($S$3:$S$6255,SMALL(IF(ISNUMBER(SEARCH("",$S$3:$S$6255)),ROW($S$1:$S$6253),""),ROW(S2046))),"")</f>
        <v>Klášterní Skalice</v>
      </c>
      <c r="U2048" t="s">
        <v>7103</v>
      </c>
      <c r="V2048">
        <v>549509.0</v>
      </c>
    </row>
    <row r="2049" spans="19:22" ht="12.75">
      <c r="S2049" t="str">
        <f>IF(ISNUMBER(SEARCH(ZAKL_DATA!$B$18,FU!$U2049)),U2049,"")</f>
        <v>Klášterská Lhota</v>
      </c>
      <c r="T2049" t="str">
        <f t="array" ref="T2049">IFERROR(INDEX($S$3:$S$6255,SMALL(IF(ISNUMBER(SEARCH("",$S$3:$S$6255)),ROW($S$1:$S$6253),""),ROW(S2047))),"")</f>
        <v>Klášterská Lhota</v>
      </c>
      <c r="U2049" t="s">
        <v>7650</v>
      </c>
      <c r="V2049">
        <v>549517.0</v>
      </c>
    </row>
    <row r="2050" spans="19:22" ht="12.75">
      <c r="S2050" t="str">
        <f>IF(ISNUMBER(SEARCH(ZAKL_DATA!$B$18,FU!$U2050)),U2050,"")</f>
        <v>Klatovec</v>
      </c>
      <c r="T2050" t="str">
        <f t="array" ref="T2050">IFERROR(INDEX($S$3:$S$6255,SMALL(IF(ISNUMBER(SEARCH("",$S$3:$S$6255)),ROW($S$1:$S$6253),""),ROW(S2048))),"")</f>
        <v>Klatovec</v>
      </c>
      <c r="U2050" t="s">
        <v>8165</v>
      </c>
      <c r="V2050">
        <v>549525.0</v>
      </c>
    </row>
    <row r="2051" spans="19:22" ht="12.75">
      <c r="S2051" t="str">
        <f>IF(ISNUMBER(SEARCH(ZAKL_DATA!$B$18,FU!$U2051)),U2051,"")</f>
        <v>Klatovy</v>
      </c>
      <c r="T2051" t="str">
        <f t="array" ref="T2051">IFERROR(INDEX($S$3:$S$6255,SMALL(IF(ISNUMBER(SEARCH("",$S$3:$S$6255)),ROW($S$1:$S$6253),""),ROW(S2049))),"")</f>
        <v>Klatovy</v>
      </c>
      <c r="U2051" t="s">
        <v>5997</v>
      </c>
      <c r="V2051">
        <v>549533.0</v>
      </c>
    </row>
    <row r="2052" spans="19:22" ht="12.75">
      <c r="S2052" t="str">
        <f>IF(ISNUMBER(SEARCH(ZAKL_DATA!$B$18,FU!$U2052)),U2052,"")</f>
        <v>Klec</v>
      </c>
      <c r="T2052" t="str">
        <f t="array" ref="T2052">IFERROR(INDEX($S$3:$S$6255,SMALL(IF(ISNUMBER(SEARCH("",$S$3:$S$6255)),ROW($S$1:$S$6253),""),ROW(S2050))),"")</f>
        <v>Klec</v>
      </c>
      <c r="U2052" t="s">
        <v>6396</v>
      </c>
      <c r="V2052">
        <v>549541.0</v>
      </c>
    </row>
    <row r="2053" spans="19:22" ht="12.75">
      <c r="S2053" t="str">
        <f>IF(ISNUMBER(SEARCH(ZAKL_DATA!$B$18,FU!$U2053)),U2053,"")</f>
        <v>Klecany</v>
      </c>
      <c r="T2053" t="str">
        <f t="array" ref="T2053">IFERROR(INDEX($S$3:$S$6255,SMALL(IF(ISNUMBER(SEARCH("",$S$3:$S$6255)),ROW($S$1:$S$6253),""),ROW(S2051))),"")</f>
        <v>Klecany</v>
      </c>
      <c r="U2053" t="s">
        <v>4740</v>
      </c>
      <c r="V2053">
        <v>549550.0</v>
      </c>
    </row>
    <row r="2054" spans="19:22" ht="12.75">
      <c r="S2054" t="str">
        <f>IF(ISNUMBER(SEARCH(ZAKL_DATA!$B$18,FU!$U2054)),U2054,"")</f>
        <v>Klenčí pod Čerchovem</v>
      </c>
      <c r="T2054" t="str">
        <f t="array" ref="T2054">IFERROR(INDEX($S$3:$S$6255,SMALL(IF(ISNUMBER(SEARCH("",$S$3:$S$6255)),ROW($S$1:$S$6253),""),ROW(S2052))),"")</f>
        <v>Klenčí pod Čerchovem</v>
      </c>
      <c r="U2054" t="s">
        <v>5872</v>
      </c>
      <c r="V2054">
        <v>549568.0</v>
      </c>
    </row>
    <row r="2055" spans="19:22" ht="12.75">
      <c r="S2055" t="str">
        <f>IF(ISNUMBER(SEARCH(ZAKL_DATA!$B$18,FU!$U2055)),U2055,"")</f>
        <v>Kleneč</v>
      </c>
      <c r="T2055" t="str">
        <f t="array" ref="T2055">IFERROR(INDEX($S$3:$S$6255,SMALL(IF(ISNUMBER(SEARCH("",$S$3:$S$6255)),ROW($S$1:$S$6253),""),ROW(S2053))),"")</f>
        <v>Kleneč</v>
      </c>
      <c r="U2055" t="s">
        <v>6598</v>
      </c>
      <c r="V2055">
        <v>549576.0</v>
      </c>
    </row>
    <row r="2056" spans="19:22" ht="12.75">
      <c r="S2056" t="str">
        <f>IF(ISNUMBER(SEARCH(ZAKL_DATA!$B$18,FU!$U2056)),U2056,"")</f>
        <v>Klenová</v>
      </c>
      <c r="T2056" t="str">
        <f t="array" ref="T2056">IFERROR(INDEX($S$3:$S$6255,SMALL(IF(ISNUMBER(SEARCH("",$S$3:$S$6255)),ROW($S$1:$S$6253),""),ROW(S2054))),"")</f>
        <v>Klenová</v>
      </c>
      <c r="U2056" t="s">
        <v>5037</v>
      </c>
      <c r="V2056">
        <v>549584.0</v>
      </c>
    </row>
    <row r="2057" spans="19:22" ht="12.75">
      <c r="S2057" t="str">
        <f>IF(ISNUMBER(SEARCH(ZAKL_DATA!$B$18,FU!$U2057)),U2057,"")</f>
        <v>Klenovice</v>
      </c>
      <c r="T2057" t="str">
        <f t="array" ref="T2057">IFERROR(INDEX($S$3:$S$6255,SMALL(IF(ISNUMBER(SEARCH("",$S$3:$S$6255)),ROW($S$1:$S$6253),""),ROW(S2055))),"")</f>
        <v>Klenovice</v>
      </c>
      <c r="U2057" t="s">
        <v>6508</v>
      </c>
      <c r="V2057">
        <v>549592.0</v>
      </c>
    </row>
    <row r="2058" spans="19:22" ht="12.75">
      <c r="S2058" t="str">
        <f>IF(ISNUMBER(SEARCH(ZAKL_DATA!$B$18,FU!$U2058)),U2058,"")</f>
        <v>Klenovice na Hané</v>
      </c>
      <c r="T2058" t="str">
        <f t="array" ref="T2058">IFERROR(INDEX($S$3:$S$6255,SMALL(IF(ISNUMBER(SEARCH("",$S$3:$S$6255)),ROW($S$1:$S$6253),""),ROW(S2056))),"")</f>
        <v>Klenovice na Hané</v>
      </c>
      <c r="U2058" t="s">
        <v>8318</v>
      </c>
      <c r="V2058">
        <v>549606.0</v>
      </c>
    </row>
    <row r="2059" spans="19:22" ht="12.75">
      <c r="S2059" t="str">
        <f>IF(ISNUMBER(SEARCH(ZAKL_DATA!$B$18,FU!$U2059)),U2059,"")</f>
        <v>Klentnice</v>
      </c>
      <c r="T2059" t="str">
        <f t="array" ref="T2059">IFERROR(INDEX($S$3:$S$6255,SMALL(IF(ISNUMBER(SEARCH("",$S$3:$S$6255)),ROW($S$1:$S$6253),""),ROW(S2057))),"")</f>
        <v>Klentnice</v>
      </c>
      <c r="U2059" t="s">
        <v>7973</v>
      </c>
      <c r="V2059">
        <v>549614.0</v>
      </c>
    </row>
    <row r="2060" spans="19:22" ht="12.75">
      <c r="S2060" t="str">
        <f>IF(ISNUMBER(SEARCH(ZAKL_DATA!$B$18,FU!$U2060)),U2060,"")</f>
        <v>Klešice</v>
      </c>
      <c r="T2060" t="str">
        <f t="array" ref="T2060">IFERROR(INDEX($S$3:$S$6255,SMALL(IF(ISNUMBER(SEARCH("",$S$3:$S$6255)),ROW($S$1:$S$6253),""),ROW(S2058))),"")</f>
        <v>Klešice</v>
      </c>
      <c r="U2060" t="s">
        <v>7278</v>
      </c>
      <c r="V2060">
        <v>549622.0</v>
      </c>
    </row>
    <row r="2061" spans="19:22" ht="12.75">
      <c r="S2061" t="str">
        <f>IF(ISNUMBER(SEARCH(ZAKL_DATA!$B$18,FU!$U2061)),U2061,"")</f>
        <v>Klíčany</v>
      </c>
      <c r="T2061" t="str">
        <f t="array" ref="T2061">IFERROR(INDEX($S$3:$S$6255,SMALL(IF(ISNUMBER(SEARCH("",$S$3:$S$6255)),ROW($S$1:$S$6253),""),ROW(S2059))),"")</f>
        <v>Klíčany</v>
      </c>
      <c r="U2061" t="s">
        <v>4741</v>
      </c>
      <c r="V2061">
        <v>549631.0</v>
      </c>
    </row>
    <row r="2062" spans="19:22" ht="12.75">
      <c r="S2062" t="str">
        <f>IF(ISNUMBER(SEARCH(ZAKL_DATA!$B$18,FU!$U2062)),U2062,"")</f>
        <v>Klimkovice</v>
      </c>
      <c r="T2062" t="str">
        <f t="array" ref="T2062">IFERROR(INDEX($S$3:$S$6255,SMALL(IF(ISNUMBER(SEARCH("",$S$3:$S$6255)),ROW($S$1:$S$6253),""),ROW(S2060))),"")</f>
        <v>Klimkovice</v>
      </c>
      <c r="U2062" t="s">
        <v>8955</v>
      </c>
      <c r="V2062">
        <v>549649.0</v>
      </c>
    </row>
    <row r="2063" spans="19:22" ht="12.75">
      <c r="S2063" t="str">
        <f>IF(ISNUMBER(SEARCH(ZAKL_DATA!$B$18,FU!$U2063)),U2063,"")</f>
        <v>Klínec</v>
      </c>
      <c r="T2063" t="str">
        <f t="array" ref="T2063">IFERROR(INDEX($S$3:$S$6255,SMALL(IF(ISNUMBER(SEARCH("",$S$3:$S$6255)),ROW($S$1:$S$6253),""),ROW(S2061))),"")</f>
        <v>Klínec</v>
      </c>
      <c r="U2063" t="s">
        <v>7063</v>
      </c>
      <c r="V2063">
        <v>549657.0</v>
      </c>
    </row>
    <row r="2064" spans="19:22" ht="12.75">
      <c r="S2064" t="str">
        <f>IF(ISNUMBER(SEARCH(ZAKL_DATA!$B$18,FU!$U2064)),U2064,"")</f>
        <v>Klíny</v>
      </c>
      <c r="T2064" t="str">
        <f t="array" ref="T2064">IFERROR(INDEX($S$3:$S$6255,SMALL(IF(ISNUMBER(SEARCH("",$S$3:$S$6255)),ROW($S$1:$S$6253),""),ROW(S2062))),"")</f>
        <v>Klíny</v>
      </c>
      <c r="U2064" t="s">
        <v>6769</v>
      </c>
      <c r="V2064">
        <v>549665.0</v>
      </c>
    </row>
    <row r="2065" spans="19:22" ht="12.75">
      <c r="S2065" t="str">
        <f>IF(ISNUMBER(SEARCH(ZAKL_DATA!$B$18,FU!$U2065)),U2065,"")</f>
        <v>Klobouky u Brna</v>
      </c>
      <c r="T2065" t="str">
        <f t="array" ref="T2065">IFERROR(INDEX($S$3:$S$6255,SMALL(IF(ISNUMBER(SEARCH("",$S$3:$S$6255)),ROW($S$1:$S$6253),""),ROW(S2063))),"")</f>
        <v>Klobouky u Brna</v>
      </c>
      <c r="U2065" t="s">
        <v>7974</v>
      </c>
      <c r="V2065">
        <v>549673.0</v>
      </c>
    </row>
    <row r="2066" spans="19:22" ht="12.75">
      <c r="S2066" t="str">
        <f>IF(ISNUMBER(SEARCH(ZAKL_DATA!$B$18,FU!$U2066)),U2066,"")</f>
        <v>Klobuky</v>
      </c>
      <c r="T2066" t="str">
        <f t="array" ref="T2066">IFERROR(INDEX($S$3:$S$6255,SMALL(IF(ISNUMBER(SEARCH("",$S$3:$S$6255)),ROW($S$1:$S$6253),""),ROW(S2064))),"")</f>
        <v>Klobuky</v>
      </c>
      <c r="U2066" t="s">
        <v>4206</v>
      </c>
      <c r="V2066">
        <v>549681.0</v>
      </c>
    </row>
    <row r="2067" spans="19:22" ht="12.75">
      <c r="S2067" t="str">
        <f>IF(ISNUMBER(SEARCH(ZAKL_DATA!$B$18,FU!$U2067)),U2067,"")</f>
        <v>Klokočí</v>
      </c>
      <c r="T2067" t="str">
        <f t="array" ref="T2067">IFERROR(INDEX($S$3:$S$6255,SMALL(IF(ISNUMBER(SEARCH("",$S$3:$S$6255)),ROW($S$1:$S$6253),""),ROW(S2065))),"")</f>
        <v>Klokočí</v>
      </c>
      <c r="U2067" t="s">
        <v>3856</v>
      </c>
      <c r="V2067">
        <v>549690.0</v>
      </c>
    </row>
    <row r="2068" spans="19:22" ht="12.75">
      <c r="S2068" t="str">
        <f>IF(ISNUMBER(SEARCH(ZAKL_DATA!$B$18,FU!$U2068)),U2068,"")</f>
        <v>Klokočí</v>
      </c>
      <c r="T2068" t="str">
        <f t="array" ref="T2068">IFERROR(INDEX($S$3:$S$6255,SMALL(IF(ISNUMBER(SEARCH("",$S$3:$S$6255)),ROW($S$1:$S$6253),""),ROW(S2066))),"")</f>
        <v>Klokočí</v>
      </c>
      <c r="U2068" t="s">
        <v>3856</v>
      </c>
      <c r="V2068">
        <v>549703.0</v>
      </c>
    </row>
    <row r="2069" spans="19:22" ht="12.75">
      <c r="S2069" t="str">
        <f>IF(ISNUMBER(SEARCH(ZAKL_DATA!$B$18,FU!$U2069)),U2069,"")</f>
        <v>Klokočná</v>
      </c>
      <c r="T2069" t="str">
        <f t="array" ref="T2069">IFERROR(INDEX($S$3:$S$6255,SMALL(IF(ISNUMBER(SEARCH("",$S$3:$S$6255)),ROW($S$1:$S$6253),""),ROW(S2067))),"")</f>
        <v>Klokočná</v>
      </c>
      <c r="U2069" t="s">
        <v>3844</v>
      </c>
      <c r="V2069">
        <v>549711.0</v>
      </c>
    </row>
    <row r="2070" spans="19:22" ht="12.75">
      <c r="S2070" t="str">
        <f>IF(ISNUMBER(SEARCH(ZAKL_DATA!$B$18,FU!$U2070)),U2070,"")</f>
        <v>Klokočov</v>
      </c>
      <c r="T2070" t="str">
        <f t="array" ref="T2070">IFERROR(INDEX($S$3:$S$6255,SMALL(IF(ISNUMBER(SEARCH("",$S$3:$S$6255)),ROW($S$1:$S$6253),""),ROW(S2068))),"")</f>
        <v>Klokočov</v>
      </c>
      <c r="U2070" t="s">
        <v>6874</v>
      </c>
      <c r="V2070">
        <v>549720.0</v>
      </c>
    </row>
    <row r="2071" spans="19:22" ht="12.75">
      <c r="S2071" t="str">
        <f>IF(ISNUMBER(SEARCH(ZAKL_DATA!$B$18,FU!$U2071)),U2071,"")</f>
        <v>Klopina</v>
      </c>
      <c r="T2071" t="str">
        <f t="array" ref="T2071">IFERROR(INDEX($S$3:$S$6255,SMALL(IF(ISNUMBER(SEARCH("",$S$3:$S$6255)),ROW($S$1:$S$6253),""),ROW(S2069))),"")</f>
        <v>Klopina</v>
      </c>
      <c r="U2071" t="s">
        <v>4599</v>
      </c>
      <c r="V2071">
        <v>549738.0</v>
      </c>
    </row>
    <row r="2072" spans="19:22" ht="12.75">
      <c r="S2072" t="str">
        <f>IF(ISNUMBER(SEARCH(ZAKL_DATA!$B$18,FU!$U2072)),U2072,"")</f>
        <v>Klopotovice</v>
      </c>
      <c r="T2072" t="str">
        <f t="array" ref="T2072">IFERROR(INDEX($S$3:$S$6255,SMALL(IF(ISNUMBER(SEARCH("",$S$3:$S$6255)),ROW($S$1:$S$6253),""),ROW(S2070))),"")</f>
        <v>Klopotovice</v>
      </c>
      <c r="U2072" t="s">
        <v>8319</v>
      </c>
      <c r="V2072">
        <v>549746.0</v>
      </c>
    </row>
    <row r="2073" spans="19:22" ht="12.75">
      <c r="S2073" t="str">
        <f>IF(ISNUMBER(SEARCH(ZAKL_DATA!$B$18,FU!$U2073)),U2073,"")</f>
        <v>Klučenice</v>
      </c>
      <c r="T2073" t="str">
        <f t="array" ref="T2073">IFERROR(INDEX($S$3:$S$6255,SMALL(IF(ISNUMBER(SEARCH("",$S$3:$S$6255)),ROW($S$1:$S$6253),""),ROW(S2071))),"")</f>
        <v>Klučenice</v>
      </c>
      <c r="U2073" t="s">
        <v>4912</v>
      </c>
      <c r="V2073">
        <v>549754.0</v>
      </c>
    </row>
    <row r="2074" spans="19:22" ht="12.75">
      <c r="S2074" t="str">
        <f>IF(ISNUMBER(SEARCH(ZAKL_DATA!$B$18,FU!$U2074)),U2074,"")</f>
        <v>Klučov</v>
      </c>
      <c r="T2074" t="str">
        <f t="array" ref="T2074">IFERROR(INDEX($S$3:$S$6255,SMALL(IF(ISNUMBER(SEARCH("",$S$3:$S$6255)),ROW($S$1:$S$6253),""),ROW(S2072))),"")</f>
        <v>Klučov</v>
      </c>
      <c r="U2074" t="s">
        <v>4293</v>
      </c>
      <c r="V2074">
        <v>549771.0</v>
      </c>
    </row>
    <row r="2075" spans="19:22" ht="12.75">
      <c r="S2075" t="str">
        <f>IF(ISNUMBER(SEARCH(ZAKL_DATA!$B$18,FU!$U2075)),U2075,"")</f>
        <v>Klučov</v>
      </c>
      <c r="T2075" t="str">
        <f t="array" ref="T2075">IFERROR(INDEX($S$3:$S$6255,SMALL(IF(ISNUMBER(SEARCH("",$S$3:$S$6255)),ROW($S$1:$S$6253),""),ROW(S2073))),"")</f>
        <v>Klučov</v>
      </c>
      <c r="U2075" t="s">
        <v>4293</v>
      </c>
      <c r="V2075">
        <v>549789.0</v>
      </c>
    </row>
    <row r="2076" spans="19:22" ht="12.75">
      <c r="S2076" t="str">
        <f>IF(ISNUMBER(SEARCH(ZAKL_DATA!$B$18,FU!$U2076)),U2076,"")</f>
        <v>Kluky</v>
      </c>
      <c r="T2076" t="str">
        <f t="array" ref="T2076">IFERROR(INDEX($S$3:$S$6255,SMALL(IF(ISNUMBER(SEARCH("",$S$3:$S$6255)),ROW($S$1:$S$6253),""),ROW(S2074))),"")</f>
        <v>Kluky</v>
      </c>
      <c r="U2076" t="s">
        <v>4367</v>
      </c>
      <c r="V2076">
        <v>549797.0</v>
      </c>
    </row>
    <row r="2077" spans="19:22" ht="12.75">
      <c r="S2077" t="str">
        <f>IF(ISNUMBER(SEARCH(ZAKL_DATA!$B$18,FU!$U2077)),U2077,"")</f>
        <v>Kluky</v>
      </c>
      <c r="T2077" t="str">
        <f t="array" ref="T2077">IFERROR(INDEX($S$3:$S$6255,SMALL(IF(ISNUMBER(SEARCH("",$S$3:$S$6255)),ROW($S$1:$S$6253),""),ROW(S2075))),"")</f>
        <v>Kluky</v>
      </c>
      <c r="U2077" t="s">
        <v>4367</v>
      </c>
      <c r="V2077">
        <v>549801.0</v>
      </c>
    </row>
    <row r="2078" spans="19:22" ht="12.75">
      <c r="S2078" t="str">
        <f>IF(ISNUMBER(SEARCH(ZAKL_DATA!$B$18,FU!$U2078)),U2078,"")</f>
        <v>Kluky</v>
      </c>
      <c r="T2078" t="str">
        <f t="array" ref="T2078">IFERROR(INDEX($S$3:$S$6255,SMALL(IF(ISNUMBER(SEARCH("",$S$3:$S$6255)),ROW($S$1:$S$6253),""),ROW(S2076))),"")</f>
        <v>Kluky</v>
      </c>
      <c r="U2078" t="s">
        <v>4367</v>
      </c>
      <c r="V2078">
        <v>549827.0</v>
      </c>
    </row>
    <row r="2079" spans="19:22" ht="12.75">
      <c r="S2079" t="str">
        <f>IF(ISNUMBER(SEARCH(ZAKL_DATA!$B$18,FU!$U2079)),U2079,"")</f>
        <v>Kly</v>
      </c>
      <c r="T2079" t="str">
        <f t="array" ref="T2079">IFERROR(INDEX($S$3:$S$6255,SMALL(IF(ISNUMBER(SEARCH("",$S$3:$S$6255)),ROW($S$1:$S$6253),""),ROW(S2077))),"")</f>
        <v>Kly</v>
      </c>
      <c r="U2079" t="s">
        <v>4440</v>
      </c>
      <c r="V2079">
        <v>549835.0</v>
      </c>
    </row>
    <row r="2080" spans="19:22" ht="12.75">
      <c r="S2080" t="str">
        <f>IF(ISNUMBER(SEARCH(ZAKL_DATA!$B$18,FU!$U2080)),U2080,"")</f>
        <v>Kmetiněves</v>
      </c>
      <c r="T2080" t="str">
        <f t="array" ref="T2080">IFERROR(INDEX($S$3:$S$6255,SMALL(IF(ISNUMBER(SEARCH("",$S$3:$S$6255)),ROW($S$1:$S$6253),""),ROW(S2078))),"")</f>
        <v>Kmetiněves</v>
      </c>
      <c r="U2080" t="s">
        <v>4207</v>
      </c>
      <c r="V2080">
        <v>549843.0</v>
      </c>
    </row>
    <row r="2081" spans="19:22" ht="12.75">
      <c r="S2081" t="str">
        <f>IF(ISNUMBER(SEARCH(ZAKL_DATA!$B$18,FU!$U2081)),U2081,"")</f>
        <v>Kněždub</v>
      </c>
      <c r="T2081" t="str">
        <f t="array" ref="T2081">IFERROR(INDEX($S$3:$S$6255,SMALL(IF(ISNUMBER(SEARCH("",$S$3:$S$6255)),ROW($S$1:$S$6253),""),ROW(S2079))),"")</f>
        <v>Kněždub</v>
      </c>
      <c r="U2081" t="s">
        <v>8077</v>
      </c>
      <c r="V2081">
        <v>549851.0</v>
      </c>
    </row>
    <row r="2082" spans="19:22" ht="12.75">
      <c r="S2082" t="str">
        <f>IF(ISNUMBER(SEARCH(ZAKL_DATA!$B$18,FU!$U2082)),U2082,"")</f>
        <v>Kněževes</v>
      </c>
      <c r="T2082" t="str">
        <f t="array" ref="T2082">IFERROR(INDEX($S$3:$S$6255,SMALL(IF(ISNUMBER(SEARCH("",$S$3:$S$6255)),ROW($S$1:$S$6253),""),ROW(S2080))),"")</f>
        <v>Kněževes</v>
      </c>
      <c r="U2082" t="s">
        <v>4825</v>
      </c>
      <c r="V2082">
        <v>549860.0</v>
      </c>
    </row>
    <row r="2083" spans="19:22" ht="12.75">
      <c r="S2083" t="str">
        <f>IF(ISNUMBER(SEARCH(ZAKL_DATA!$B$18,FU!$U2083)),U2083,"")</f>
        <v>Kněževes</v>
      </c>
      <c r="T2083" t="str">
        <f t="array" ref="T2083">IFERROR(INDEX($S$3:$S$6255,SMALL(IF(ISNUMBER(SEARCH("",$S$3:$S$6255)),ROW($S$1:$S$6253),""),ROW(S2081))),"")</f>
        <v>Kněževes</v>
      </c>
      <c r="U2083" t="s">
        <v>4825</v>
      </c>
      <c r="V2083">
        <v>549878.0</v>
      </c>
    </row>
    <row r="2084" spans="19:22" ht="12.75">
      <c r="S2084" t="str">
        <f>IF(ISNUMBER(SEARCH(ZAKL_DATA!$B$18,FU!$U2084)),U2084,"")</f>
        <v>Kněževes</v>
      </c>
      <c r="T2084" t="str">
        <f t="array" ref="T2084">IFERROR(INDEX($S$3:$S$6255,SMALL(IF(ISNUMBER(SEARCH("",$S$3:$S$6255)),ROW($S$1:$S$6253),""),ROW(S2082))),"")</f>
        <v>Kněževes</v>
      </c>
      <c r="U2084" t="s">
        <v>4825</v>
      </c>
      <c r="V2084">
        <v>549886.0</v>
      </c>
    </row>
    <row r="2085" spans="19:22" ht="12.75">
      <c r="S2085" t="str">
        <f>IF(ISNUMBER(SEARCH(ZAKL_DATA!$B$18,FU!$U2085)),U2085,"")</f>
        <v>Kněževes</v>
      </c>
      <c r="T2085" t="str">
        <f t="array" ref="T2085">IFERROR(INDEX($S$3:$S$6255,SMALL(IF(ISNUMBER(SEARCH("",$S$3:$S$6255)),ROW($S$1:$S$6253),""),ROW(S2083))),"")</f>
        <v>Kněževes</v>
      </c>
      <c r="U2085" t="s">
        <v>4825</v>
      </c>
      <c r="V2085">
        <v>549894.0</v>
      </c>
    </row>
    <row r="2086" spans="19:22" ht="12.75">
      <c r="S2086" t="str">
        <f>IF(ISNUMBER(SEARCH(ZAKL_DATA!$B$18,FU!$U2086)),U2086,"")</f>
        <v>Kněžice</v>
      </c>
      <c r="T2086" t="str">
        <f t="array" ref="T2086">IFERROR(INDEX($S$3:$S$6255,SMALL(IF(ISNUMBER(SEARCH("",$S$3:$S$6255)),ROW($S$1:$S$6253),""),ROW(S2084))),"")</f>
        <v>Kněžice</v>
      </c>
      <c r="U2086" t="s">
        <v>4654</v>
      </c>
      <c r="V2086">
        <v>549908.0</v>
      </c>
    </row>
    <row r="2087" spans="19:22" ht="12.75">
      <c r="S2087" t="str">
        <f>IF(ISNUMBER(SEARCH(ZAKL_DATA!$B$18,FU!$U2087)),U2087,"")</f>
        <v>Kněžice</v>
      </c>
      <c r="T2087" t="str">
        <f t="array" ref="T2087">IFERROR(INDEX($S$3:$S$6255,SMALL(IF(ISNUMBER(SEARCH("",$S$3:$S$6255)),ROW($S$1:$S$6253),""),ROW(S2085))),"")</f>
        <v>Kněžice</v>
      </c>
      <c r="U2087" t="s">
        <v>4654</v>
      </c>
      <c r="V2087">
        <v>549916.0</v>
      </c>
    </row>
    <row r="2088" spans="19:22" ht="12.75">
      <c r="S2088" t="str">
        <f>IF(ISNUMBER(SEARCH(ZAKL_DATA!$B$18,FU!$U2088)),U2088,"")</f>
        <v>Kněžice</v>
      </c>
      <c r="T2088" t="str">
        <f t="array" ref="T2088">IFERROR(INDEX($S$3:$S$6255,SMALL(IF(ISNUMBER(SEARCH("",$S$3:$S$6255)),ROW($S$1:$S$6253),""),ROW(S2086))),"")</f>
        <v>Kněžice</v>
      </c>
      <c r="U2088" t="s">
        <v>4654</v>
      </c>
      <c r="V2088">
        <v>549924.0</v>
      </c>
    </row>
    <row r="2089" spans="19:22" ht="12.75">
      <c r="S2089" t="str">
        <f>IF(ISNUMBER(SEARCH(ZAKL_DATA!$B$18,FU!$U2089)),U2089,"")</f>
        <v>Kněžičky</v>
      </c>
      <c r="T2089" t="str">
        <f t="array" ref="T2089">IFERROR(INDEX($S$3:$S$6255,SMALL(IF(ISNUMBER(SEARCH("",$S$3:$S$6255)),ROW($S$1:$S$6253),""),ROW(S2087))),"")</f>
        <v>Kněžičky</v>
      </c>
      <c r="U2089" t="s">
        <v>5671</v>
      </c>
      <c r="V2089">
        <v>549932.0</v>
      </c>
    </row>
    <row r="2090" spans="19:22" ht="12.75">
      <c r="S2090" t="str">
        <f>IF(ISNUMBER(SEARCH(ZAKL_DATA!$B$18,FU!$U2090)),U2090,"")</f>
        <v>Kněžmost</v>
      </c>
      <c r="T2090" t="str">
        <f t="array" ref="T2090">IFERROR(INDEX($S$3:$S$6255,SMALL(IF(ISNUMBER(SEARCH("",$S$3:$S$6255)),ROW($S$1:$S$6253),""),ROW(S2088))),"")</f>
        <v>Kněžmost</v>
      </c>
      <c r="U2090" t="s">
        <v>4542</v>
      </c>
      <c r="V2090">
        <v>549941.0</v>
      </c>
    </row>
    <row r="2091" spans="19:22" ht="12.75">
      <c r="S2091" t="str">
        <f>IF(ISNUMBER(SEARCH(ZAKL_DATA!$B$18,FU!$U2091)),U2091,"")</f>
        <v>Kněžnice</v>
      </c>
      <c r="T2091" t="str">
        <f t="array" ref="T2091">IFERROR(INDEX($S$3:$S$6255,SMALL(IF(ISNUMBER(SEARCH("",$S$3:$S$6255)),ROW($S$1:$S$6253),""),ROW(S2089))),"")</f>
        <v>Kněžnice</v>
      </c>
      <c r="U2091" t="s">
        <v>7214</v>
      </c>
      <c r="V2091">
        <v>549959.0</v>
      </c>
    </row>
    <row r="2092" spans="19:22" ht="12.75">
      <c r="S2092" t="str">
        <f>IF(ISNUMBER(SEARCH(ZAKL_DATA!$B$18,FU!$U2092)),U2092,"")</f>
        <v>Kněžpole</v>
      </c>
      <c r="T2092" t="str">
        <f t="array" ref="T2092">IFERROR(INDEX($S$3:$S$6255,SMALL(IF(ISNUMBER(SEARCH("",$S$3:$S$6255)),ROW($S$1:$S$6253),""),ROW(S2090))),"")</f>
        <v>Kněžpole</v>
      </c>
      <c r="U2092" t="s">
        <v>8478</v>
      </c>
      <c r="V2092">
        <v>549967.0</v>
      </c>
    </row>
    <row r="2093" spans="19:22" ht="12.75">
      <c r="S2093" t="str">
        <f>IF(ISNUMBER(SEARCH(ZAKL_DATA!$B$18,FU!$U2093)),U2093,"")</f>
        <v>Knínice</v>
      </c>
      <c r="T2093" t="str">
        <f t="array" ref="T2093">IFERROR(INDEX($S$3:$S$6255,SMALL(IF(ISNUMBER(SEARCH("",$S$3:$S$6255)),ROW($S$1:$S$6253),""),ROW(S2091))),"")</f>
        <v>Knínice</v>
      </c>
      <c r="U2093" t="s">
        <v>8166</v>
      </c>
      <c r="V2093">
        <v>549975.0</v>
      </c>
    </row>
    <row r="2094" spans="19:22" ht="12.75">
      <c r="S2094" t="str">
        <f>IF(ISNUMBER(SEARCH(ZAKL_DATA!$B$18,FU!$U2094)),U2094,"")</f>
        <v>Knínice u Boskovic</v>
      </c>
      <c r="T2094" t="str">
        <f t="array" ref="T2094">IFERROR(INDEX($S$3:$S$6255,SMALL(IF(ISNUMBER(SEARCH("",$S$3:$S$6255)),ROW($S$1:$S$6253),""),ROW(S2092))),"")</f>
        <v>Knínice u Boskovic</v>
      </c>
      <c r="U2094" t="s">
        <v>7781</v>
      </c>
      <c r="V2094">
        <v>549983.0</v>
      </c>
    </row>
    <row r="2095" spans="19:22" ht="12.75">
      <c r="S2095" t="str">
        <f>IF(ISNUMBER(SEARCH(ZAKL_DATA!$B$18,FU!$U2095)),U2095,"")</f>
        <v>Kňovice</v>
      </c>
      <c r="T2095" t="str">
        <f t="array" ref="T2095">IFERROR(INDEX($S$3:$S$6255,SMALL(IF(ISNUMBER(SEARCH("",$S$3:$S$6255)),ROW($S$1:$S$6253),""),ROW(S2093))),"")</f>
        <v>Kňovice</v>
      </c>
      <c r="U2095" t="s">
        <v>8877</v>
      </c>
      <c r="V2095">
        <v>549991.0</v>
      </c>
    </row>
    <row r="2096" spans="19:22" ht="12.75">
      <c r="S2096" t="str">
        <f>IF(ISNUMBER(SEARCH(ZAKL_DATA!$B$18,FU!$U2096)),U2096,"")</f>
        <v>Knovíz</v>
      </c>
      <c r="T2096" t="str">
        <f t="array" ref="T2096">IFERROR(INDEX($S$3:$S$6255,SMALL(IF(ISNUMBER(SEARCH("",$S$3:$S$6255)),ROW($S$1:$S$6253),""),ROW(S2094))),"")</f>
        <v>Knovíz</v>
      </c>
      <c r="U2096" t="s">
        <v>4208</v>
      </c>
      <c r="V2096">
        <v>550001.0</v>
      </c>
    </row>
    <row r="2097" spans="19:22" ht="12.75">
      <c r="S2097" t="str">
        <f>IF(ISNUMBER(SEARCH(ZAKL_DATA!$B$18,FU!$U2097)),U2097,"")</f>
        <v>Knyk</v>
      </c>
      <c r="T2097" t="str">
        <f t="array" ref="T2097">IFERROR(INDEX($S$3:$S$6255,SMALL(IF(ISNUMBER(SEARCH("",$S$3:$S$6255)),ROW($S$1:$S$6253),""),ROW(S2095))),"")</f>
        <v>Knyk</v>
      </c>
      <c r="U2097" t="s">
        <v>5429</v>
      </c>
      <c r="V2097">
        <v>550019.0</v>
      </c>
    </row>
    <row r="2098" spans="19:22" ht="12.75">
      <c r="S2098" t="str">
        <f>IF(ISNUMBER(SEARCH(ZAKL_DATA!$B$18,FU!$U2098)),U2098,"")</f>
        <v>Koberovice</v>
      </c>
      <c r="T2098" t="str">
        <f t="array" ref="T2098">IFERROR(INDEX($S$3:$S$6255,SMALL(IF(ISNUMBER(SEARCH("",$S$3:$S$6255)),ROW($S$1:$S$6253),""),ROW(S2096))),"")</f>
        <v>Koberovice</v>
      </c>
      <c r="U2098" t="s">
        <v>5417</v>
      </c>
      <c r="V2098">
        <v>550027.0</v>
      </c>
    </row>
    <row r="2099" spans="19:22" ht="12.75">
      <c r="S2099" t="str">
        <f>IF(ISNUMBER(SEARCH(ZAKL_DATA!$B$18,FU!$U2099)),U2099,"")</f>
        <v>Koberovy</v>
      </c>
      <c r="T2099" t="str">
        <f t="array" ref="T2099">IFERROR(INDEX($S$3:$S$6255,SMALL(IF(ISNUMBER(SEARCH("",$S$3:$S$6255)),ROW($S$1:$S$6253),""),ROW(S2097))),"")</f>
        <v>Koberovy</v>
      </c>
      <c r="U2099" t="s">
        <v>6478</v>
      </c>
      <c r="V2099">
        <v>550035.0</v>
      </c>
    </row>
    <row r="2100" spans="19:22" ht="12.75">
      <c r="S2100" t="str">
        <f>IF(ISNUMBER(SEARCH(ZAKL_DATA!$B$18,FU!$U2100)),U2100,"")</f>
        <v>Kobeřice</v>
      </c>
      <c r="T2100" t="str">
        <f t="array" ref="T2100">IFERROR(INDEX($S$3:$S$6255,SMALL(IF(ISNUMBER(SEARCH("",$S$3:$S$6255)),ROW($S$1:$S$6253),""),ROW(S2098))),"")</f>
        <v>Kobeřice</v>
      </c>
      <c r="U2100" t="s">
        <v>3729</v>
      </c>
      <c r="V2100">
        <v>550043.0</v>
      </c>
    </row>
    <row r="2101" spans="19:22" ht="12.75">
      <c r="S2101" t="str">
        <f>IF(ISNUMBER(SEARCH(ZAKL_DATA!$B$18,FU!$U2101)),U2101,"")</f>
        <v>Kobeřice u Brna</v>
      </c>
      <c r="T2101" t="str">
        <f t="array" ref="T2101">IFERROR(INDEX($S$3:$S$6255,SMALL(IF(ISNUMBER(SEARCH("",$S$3:$S$6255)),ROW($S$1:$S$6253),""),ROW(S2099))),"")</f>
        <v>Kobeřice u Brna</v>
      </c>
      <c r="U2101" t="s">
        <v>8535</v>
      </c>
      <c r="V2101">
        <v>550051.0</v>
      </c>
    </row>
    <row r="2102" spans="19:22" ht="12.75">
      <c r="S2102" t="str">
        <f>IF(ISNUMBER(SEARCH(ZAKL_DATA!$B$18,FU!$U2102)),U2102,"")</f>
        <v>Kobylá nad Vidnavkou</v>
      </c>
      <c r="T2102" t="str">
        <f t="array" ref="T2102">IFERROR(INDEX($S$3:$S$6255,SMALL(IF(ISNUMBER(SEARCH("",$S$3:$S$6255)),ROW($S$1:$S$6253),""),ROW(S2100))),"")</f>
        <v>Kobylá nad Vidnavkou</v>
      </c>
      <c r="U2102" t="s">
        <v>6052</v>
      </c>
      <c r="V2102">
        <v>550060.0</v>
      </c>
    </row>
    <row r="2103" spans="19:22" ht="12.75">
      <c r="S2103" t="str">
        <f>IF(ISNUMBER(SEARCH(ZAKL_DATA!$B$18,FU!$U2103)),U2103,"")</f>
        <v>Kobylí</v>
      </c>
      <c r="T2103" t="str">
        <f t="array" ref="T2103">IFERROR(INDEX($S$3:$S$6255,SMALL(IF(ISNUMBER(SEARCH("",$S$3:$S$6255)),ROW($S$1:$S$6253),""),ROW(S2101))),"")</f>
        <v>Kobylí</v>
      </c>
      <c r="U2103" t="s">
        <v>7975</v>
      </c>
      <c r="V2103">
        <v>550078.0</v>
      </c>
    </row>
    <row r="2104" spans="19:22" ht="12.75">
      <c r="S2104" t="str">
        <f>IF(ISNUMBER(SEARCH(ZAKL_DATA!$B$18,FU!$U2104)),U2104,"")</f>
        <v>Kobylice</v>
      </c>
      <c r="T2104" t="str">
        <f t="array" ref="T2104">IFERROR(INDEX($S$3:$S$6255,SMALL(IF(ISNUMBER(SEARCH("",$S$3:$S$6255)),ROW($S$1:$S$6253),""),ROW(S2102))),"")</f>
        <v>Kobylice</v>
      </c>
      <c r="U2104" t="s">
        <v>7272</v>
      </c>
      <c r="V2104">
        <v>550086.0</v>
      </c>
    </row>
    <row r="2105" spans="19:22" ht="12.75">
      <c r="S2105" t="str">
        <f>IF(ISNUMBER(SEARCH(ZAKL_DATA!$B$18,FU!$U2105)),U2105,"")</f>
        <v>Kobylnice</v>
      </c>
      <c r="T2105" t="str">
        <f t="array" ref="T2105">IFERROR(INDEX($S$3:$S$6255,SMALL(IF(ISNUMBER(SEARCH("",$S$3:$S$6255)),ROW($S$1:$S$6253),""),ROW(S2103))),"")</f>
        <v>Kobylnice</v>
      </c>
      <c r="U2105" t="s">
        <v>4106</v>
      </c>
      <c r="V2105">
        <v>550094.0</v>
      </c>
    </row>
    <row r="2106" spans="19:22" ht="12.75">
      <c r="S2106" t="str">
        <f>IF(ISNUMBER(SEARCH(ZAKL_DATA!$B$18,FU!$U2106)),U2106,"")</f>
        <v>Kobylnice</v>
      </c>
      <c r="T2106" t="str">
        <f t="array" ref="T2106">IFERROR(INDEX($S$3:$S$6255,SMALL(IF(ISNUMBER(SEARCH("",$S$3:$S$6255)),ROW($S$1:$S$6253),""),ROW(S2104))),"")</f>
        <v>Kobylnice</v>
      </c>
      <c r="U2106" t="s">
        <v>4106</v>
      </c>
      <c r="V2106">
        <v>550108.0</v>
      </c>
    </row>
    <row r="2107" spans="19:22" ht="12.75">
      <c r="S2107" t="str">
        <f>IF(ISNUMBER(SEARCH(ZAKL_DATA!$B$18,FU!$U2107)),U2107,"")</f>
        <v>Kobylnice</v>
      </c>
      <c r="T2107" t="str">
        <f t="array" ref="T2107">IFERROR(INDEX($S$3:$S$6255,SMALL(IF(ISNUMBER(SEARCH("",$S$3:$S$6255)),ROW($S$1:$S$6253),""),ROW(S2105))),"")</f>
        <v>Kobylnice</v>
      </c>
      <c r="U2107" t="s">
        <v>4106</v>
      </c>
      <c r="V2107">
        <v>550116.0</v>
      </c>
    </row>
    <row r="2108" spans="19:22" ht="12.75">
      <c r="S2108" t="str">
        <f>IF(ISNUMBER(SEARCH(ZAKL_DATA!$B$18,FU!$U2108)),U2108,"")</f>
        <v>Kobyly</v>
      </c>
      <c r="T2108" t="str">
        <f t="array" ref="T2108">IFERROR(INDEX($S$3:$S$6255,SMALL(IF(ISNUMBER(SEARCH("",$S$3:$S$6255)),ROW($S$1:$S$6253),""),ROW(S2106))),"")</f>
        <v>Kobyly</v>
      </c>
      <c r="U2108" t="s">
        <v>6522</v>
      </c>
      <c r="V2108">
        <v>550124.0</v>
      </c>
    </row>
    <row r="2109" spans="19:22" ht="12.75">
      <c r="S2109" t="str">
        <f>IF(ISNUMBER(SEARCH(ZAKL_DATA!$B$18,FU!$U2109)),U2109,"")</f>
        <v>Kocbeře</v>
      </c>
      <c r="T2109" t="str">
        <f t="array" ref="T2109">IFERROR(INDEX($S$3:$S$6255,SMALL(IF(ISNUMBER(SEARCH("",$S$3:$S$6255)),ROW($S$1:$S$6253),""),ROW(S2107))),"")</f>
        <v>Kocbeře</v>
      </c>
      <c r="U2109" t="s">
        <v>7651</v>
      </c>
      <c r="V2109">
        <v>550132.0</v>
      </c>
    </row>
    <row r="2110" spans="19:22" ht="12.75">
      <c r="S2110" t="str">
        <f>IF(ISNUMBER(SEARCH(ZAKL_DATA!$B$18,FU!$U2110)),U2110,"")</f>
        <v>Kocelovice</v>
      </c>
      <c r="T2110" t="str">
        <f t="array" ref="T2110">IFERROR(INDEX($S$3:$S$6255,SMALL(IF(ISNUMBER(SEARCH("",$S$3:$S$6255)),ROW($S$1:$S$6253),""),ROW(S2108))),"")</f>
        <v>Kocelovice</v>
      </c>
      <c r="U2110" t="s">
        <v>4591</v>
      </c>
      <c r="V2110">
        <v>550141.0</v>
      </c>
    </row>
    <row r="2111" spans="19:22" ht="12.75">
      <c r="S2111" t="str">
        <f>IF(ISNUMBER(SEARCH(ZAKL_DATA!$B$18,FU!$U2111)),U2111,"")</f>
        <v>Koclířov</v>
      </c>
      <c r="T2111" t="str">
        <f t="array" ref="T2111">IFERROR(INDEX($S$3:$S$6255,SMALL(IF(ISNUMBER(SEARCH("",$S$3:$S$6255)),ROW($S$1:$S$6253),""),ROW(S2109))),"")</f>
        <v>Koclířov</v>
      </c>
      <c r="U2111" t="s">
        <v>7556</v>
      </c>
      <c r="V2111">
        <v>550159.0</v>
      </c>
    </row>
    <row r="2112" spans="19:22" ht="12.75">
      <c r="S2112" t="str">
        <f>IF(ISNUMBER(SEARCH(ZAKL_DATA!$B$18,FU!$U2112)),U2112,"")</f>
        <v>Kočí</v>
      </c>
      <c r="T2112" t="str">
        <f t="array" ref="T2112">IFERROR(INDEX($S$3:$S$6255,SMALL(IF(ISNUMBER(SEARCH("",$S$3:$S$6255)),ROW($S$1:$S$6253),""),ROW(S2110))),"")</f>
        <v>Kočí</v>
      </c>
      <c r="U2112" t="s">
        <v>7097</v>
      </c>
      <c r="V2112">
        <v>550167.0</v>
      </c>
    </row>
    <row r="2113" spans="19:22" ht="12.75">
      <c r="S2113" t="str">
        <f>IF(ISNUMBER(SEARCH(ZAKL_DATA!$B$18,FU!$U2113)),U2113,"")</f>
        <v>Kočín</v>
      </c>
      <c r="T2113" t="str">
        <f t="array" ref="T2113">IFERROR(INDEX($S$3:$S$6255,SMALL(IF(ISNUMBER(SEARCH("",$S$3:$S$6255)),ROW($S$1:$S$6253),""),ROW(S2111))),"")</f>
        <v>Kočín</v>
      </c>
      <c r="U2113" t="s">
        <v>7600</v>
      </c>
      <c r="V2113">
        <v>550175.0</v>
      </c>
    </row>
    <row r="2114" spans="19:22" ht="12.75">
      <c r="S2114" t="str">
        <f>IF(ISNUMBER(SEARCH(ZAKL_DATA!$B$18,FU!$U2114)),U2114,"")</f>
        <v>Kočov</v>
      </c>
      <c r="T2114" t="str">
        <f t="array" ref="T2114">IFERROR(INDEX($S$3:$S$6255,SMALL(IF(ISNUMBER(SEARCH("",$S$3:$S$6255)),ROW($S$1:$S$6253),""),ROW(S2112))),"")</f>
        <v>Kočov</v>
      </c>
      <c r="U2114" t="s">
        <v>5011</v>
      </c>
      <c r="V2114">
        <v>550183.0</v>
      </c>
    </row>
    <row r="2115" spans="19:22" ht="12.75">
      <c r="S2115" t="str">
        <f>IF(ISNUMBER(SEARCH(ZAKL_DATA!$B$18,FU!$U2115)),U2115,"")</f>
        <v>Kohoutov</v>
      </c>
      <c r="T2115" t="str">
        <f t="array" ref="T2115">IFERROR(INDEX($S$3:$S$6255,SMALL(IF(ISNUMBER(SEARCH("",$S$3:$S$6255)),ROW($S$1:$S$6253),""),ROW(S2113))),"")</f>
        <v>Kohoutov</v>
      </c>
      <c r="U2115" t="s">
        <v>7652</v>
      </c>
      <c r="V2115">
        <v>550191.0</v>
      </c>
    </row>
    <row r="2116" spans="19:22" ht="12.75">
      <c r="S2116" t="str">
        <f>IF(ISNUMBER(SEARCH(ZAKL_DATA!$B$18,FU!$U2116)),U2116,"")</f>
        <v>Kochánky</v>
      </c>
      <c r="T2116" t="str">
        <f t="array" ref="T2116">IFERROR(INDEX($S$3:$S$6255,SMALL(IF(ISNUMBER(SEARCH("",$S$3:$S$6255)),ROW($S$1:$S$6253),""),ROW(S2114))),"")</f>
        <v>Kochánky</v>
      </c>
      <c r="U2116" t="s">
        <v>4544</v>
      </c>
      <c r="V2116">
        <v>550205.0</v>
      </c>
    </row>
    <row r="2117" spans="19:22" ht="12.75">
      <c r="S2117" t="str">
        <f>IF(ISNUMBER(SEARCH(ZAKL_DATA!$B$18,FU!$U2117)),U2117,"")</f>
        <v>Kochánov</v>
      </c>
      <c r="T2117" t="str">
        <f t="array" ref="T2117">IFERROR(INDEX($S$3:$S$6255,SMALL(IF(ISNUMBER(SEARCH("",$S$3:$S$6255)),ROW($S$1:$S$6253),""),ROW(S2115))),"")</f>
        <v>Kochánov</v>
      </c>
      <c r="U2117" t="s">
        <v>5449</v>
      </c>
      <c r="V2117">
        <v>550213.0</v>
      </c>
    </row>
    <row r="2118" spans="19:22" ht="12.75">
      <c r="S2118" t="str">
        <f>IF(ISNUMBER(SEARCH(ZAKL_DATA!$B$18,FU!$U2118)),U2118,"")</f>
        <v>Kojatice</v>
      </c>
      <c r="T2118" t="str">
        <f t="array" ref="T2118">IFERROR(INDEX($S$3:$S$6255,SMALL(IF(ISNUMBER(SEARCH("",$S$3:$S$6255)),ROW($S$1:$S$6253),""),ROW(S2116))),"")</f>
        <v>Kojatice</v>
      </c>
      <c r="U2118" t="s">
        <v>8404</v>
      </c>
      <c r="V2118">
        <v>550221.0</v>
      </c>
    </row>
    <row r="2119" spans="19:22" ht="12.75">
      <c r="S2119" t="str">
        <f>IF(ISNUMBER(SEARCH(ZAKL_DATA!$B$18,FU!$U2119)),U2119,"")</f>
        <v>Kojatín</v>
      </c>
      <c r="T2119" t="str">
        <f t="array" ref="T2119">IFERROR(INDEX($S$3:$S$6255,SMALL(IF(ISNUMBER(SEARCH("",$S$3:$S$6255)),ROW($S$1:$S$6253),""),ROW(S2117))),"")</f>
        <v>Kojatín</v>
      </c>
      <c r="U2119" t="s">
        <v>3774</v>
      </c>
      <c r="V2119">
        <v>550230.0</v>
      </c>
    </row>
    <row r="2120" spans="19:22" ht="12.75">
      <c r="S2120" t="str">
        <f>IF(ISNUMBER(SEARCH(ZAKL_DATA!$B$18,FU!$U2120)),U2120,"")</f>
        <v>Kojátky</v>
      </c>
      <c r="T2120" t="str">
        <f t="array" ref="T2120">IFERROR(INDEX($S$3:$S$6255,SMALL(IF(ISNUMBER(SEARCH("",$S$3:$S$6255)),ROW($S$1:$S$6253),""),ROW(S2118))),"")</f>
        <v>Kojátky</v>
      </c>
      <c r="U2120" t="s">
        <v>8536</v>
      </c>
      <c r="V2120">
        <v>550248.0</v>
      </c>
    </row>
    <row r="2121" spans="19:22" ht="12.75">
      <c r="S2121" t="str">
        <f>IF(ISNUMBER(SEARCH(ZAKL_DATA!$B$18,FU!$U2121)),U2121,"")</f>
        <v>Kojčice</v>
      </c>
      <c r="T2121" t="str">
        <f t="array" ref="T2121">IFERROR(INDEX($S$3:$S$6255,SMALL(IF(ISNUMBER(SEARCH("",$S$3:$S$6255)),ROW($S$1:$S$6253),""),ROW(S2119))),"")</f>
        <v>Kojčice</v>
      </c>
      <c r="U2121" t="s">
        <v>8895</v>
      </c>
      <c r="V2121">
        <v>550256.0</v>
      </c>
    </row>
    <row r="2122" spans="19:22" ht="12.75">
      <c r="S2122" t="str">
        <f>IF(ISNUMBER(SEARCH(ZAKL_DATA!$B$18,FU!$U2122)),U2122,"")</f>
        <v>Kojetice</v>
      </c>
      <c r="T2122" t="str">
        <f t="array" ref="T2122">IFERROR(INDEX($S$3:$S$6255,SMALL(IF(ISNUMBER(SEARCH("",$S$3:$S$6255)),ROW($S$1:$S$6253),""),ROW(S2120))),"")</f>
        <v>Kojetice</v>
      </c>
      <c r="U2122" t="s">
        <v>4743</v>
      </c>
      <c r="V2122">
        <v>550264.0</v>
      </c>
    </row>
    <row r="2123" spans="19:22" ht="12.75">
      <c r="S2123" t="str">
        <f>IF(ISNUMBER(SEARCH(ZAKL_DATA!$B$18,FU!$U2123)),U2123,"")</f>
        <v>Kojetice</v>
      </c>
      <c r="T2123" t="str">
        <f t="array" ref="T2123">IFERROR(INDEX($S$3:$S$6255,SMALL(IF(ISNUMBER(SEARCH("",$S$3:$S$6255)),ROW($S$1:$S$6253),""),ROW(S2121))),"")</f>
        <v>Kojetice</v>
      </c>
      <c r="U2123" t="s">
        <v>4743</v>
      </c>
      <c r="V2123">
        <v>550272.0</v>
      </c>
    </row>
    <row r="2124" spans="19:22" ht="12.75">
      <c r="S2124" t="str">
        <f>IF(ISNUMBER(SEARCH(ZAKL_DATA!$B$18,FU!$U2124)),U2124,"")</f>
        <v>Kojetín</v>
      </c>
      <c r="T2124" t="str">
        <f t="array" ref="T2124">IFERROR(INDEX($S$3:$S$6255,SMALL(IF(ISNUMBER(SEARCH("",$S$3:$S$6255)),ROW($S$1:$S$6253),""),ROW(S2122))),"")</f>
        <v>Kojetín</v>
      </c>
      <c r="U2124" t="s">
        <v>3857</v>
      </c>
      <c r="V2124">
        <v>550281.0</v>
      </c>
    </row>
    <row r="2125" spans="19:22" ht="12.75">
      <c r="S2125" t="str">
        <f>IF(ISNUMBER(SEARCH(ZAKL_DATA!$B$18,FU!$U2125)),U2125,"")</f>
        <v>Kojetín</v>
      </c>
      <c r="T2125" t="str">
        <f t="array" ref="T2125">IFERROR(INDEX($S$3:$S$6255,SMALL(IF(ISNUMBER(SEARCH("",$S$3:$S$6255)),ROW($S$1:$S$6253),""),ROW(S2123))),"")</f>
        <v>Kojetín</v>
      </c>
      <c r="U2125" t="s">
        <v>3857</v>
      </c>
      <c r="V2125">
        <v>550299.0</v>
      </c>
    </row>
    <row r="2126" spans="19:22" ht="12.75">
      <c r="S2126" t="str">
        <f>IF(ISNUMBER(SEARCH(ZAKL_DATA!$B$18,FU!$U2126)),U2126,"")</f>
        <v>Kojice</v>
      </c>
      <c r="T2126" t="str">
        <f t="array" ref="T2126">IFERROR(INDEX($S$3:$S$6255,SMALL(IF(ISNUMBER(SEARCH("",$S$3:$S$6255)),ROW($S$1:$S$6253),""),ROW(S2124))),"")</f>
        <v>Kojice</v>
      </c>
      <c r="U2126" t="s">
        <v>7375</v>
      </c>
      <c r="V2126">
        <v>550302.0</v>
      </c>
    </row>
    <row r="2127" spans="19:22" ht="12.75">
      <c r="S2127" t="str">
        <f>IF(ISNUMBER(SEARCH(ZAKL_DATA!$B$18,FU!$U2127)),U2127,"")</f>
        <v>Kokašice</v>
      </c>
      <c r="T2127" t="str">
        <f t="array" ref="T2127">IFERROR(INDEX($S$3:$S$6255,SMALL(IF(ISNUMBER(SEARCH("",$S$3:$S$6255)),ROW($S$1:$S$6253),""),ROW(S2125))),"")</f>
        <v>Kokašice</v>
      </c>
      <c r="U2127" t="s">
        <v>5006</v>
      </c>
      <c r="V2127">
        <v>550311.0</v>
      </c>
    </row>
    <row r="2128" spans="19:22" ht="12.75">
      <c r="S2128" t="str">
        <f>IF(ISNUMBER(SEARCH(ZAKL_DATA!$B$18,FU!$U2128)),U2128,"")</f>
        <v>Kokory</v>
      </c>
      <c r="T2128" t="str">
        <f t="array" ref="T2128">IFERROR(INDEX($S$3:$S$6255,SMALL(IF(ISNUMBER(SEARCH("",$S$3:$S$6255)),ROW($S$1:$S$6253),""),ROW(S2126))),"")</f>
        <v>Kokory</v>
      </c>
      <c r="U2128" t="s">
        <v>3858</v>
      </c>
      <c r="V2128">
        <v>550329.0</v>
      </c>
    </row>
    <row r="2129" spans="19:22" ht="12.75">
      <c r="S2129" t="str">
        <f>IF(ISNUMBER(SEARCH(ZAKL_DATA!$B$18,FU!$U2129)),U2129,"")</f>
        <v>Kokořín</v>
      </c>
      <c r="T2129" t="str">
        <f t="array" ref="T2129">IFERROR(INDEX($S$3:$S$6255,SMALL(IF(ISNUMBER(SEARCH("",$S$3:$S$6255)),ROW($S$1:$S$6253),""),ROW(S2127))),"")</f>
        <v>Kokořín</v>
      </c>
      <c r="U2129" t="s">
        <v>4441</v>
      </c>
      <c r="V2129">
        <v>550337.0</v>
      </c>
    </row>
    <row r="2130" spans="19:22" ht="12.75">
      <c r="S2130" t="str">
        <f>IF(ISNUMBER(SEARCH(ZAKL_DATA!$B$18,FU!$U2130)),U2130,"")</f>
        <v>Kolaje</v>
      </c>
      <c r="T2130" t="str">
        <f t="array" ref="T2130">IFERROR(INDEX($S$3:$S$6255,SMALL(IF(ISNUMBER(SEARCH("",$S$3:$S$6255)),ROW($S$1:$S$6253),""),ROW(S2128))),"")</f>
        <v>Kolaje</v>
      </c>
      <c r="U2130" t="s">
        <v>4655</v>
      </c>
      <c r="V2130">
        <v>550345.0</v>
      </c>
    </row>
    <row r="2131" spans="19:22" ht="12.75">
      <c r="S2131" t="str">
        <f>IF(ISNUMBER(SEARCH(ZAKL_DATA!$B$18,FU!$U2131)),U2131,"")</f>
        <v>Koldín</v>
      </c>
      <c r="T2131" t="str">
        <f t="array" ref="T2131">IFERROR(INDEX($S$3:$S$6255,SMALL(IF(ISNUMBER(SEARCH("",$S$3:$S$6255)),ROW($S$1:$S$6253),""),ROW(S2129))),"")</f>
        <v>Koldín</v>
      </c>
      <c r="U2131" t="s">
        <v>7716</v>
      </c>
      <c r="V2131">
        <v>550353.0</v>
      </c>
    </row>
    <row r="2132" spans="19:22" ht="12.75">
      <c r="S2132" t="str">
        <f>IF(ISNUMBER(SEARCH(ZAKL_DATA!$B$18,FU!$U2132)),U2132,"")</f>
        <v>Koleč</v>
      </c>
      <c r="T2132" t="str">
        <f t="array" ref="T2132">IFERROR(INDEX($S$3:$S$6255,SMALL(IF(ISNUMBER(SEARCH("",$S$3:$S$6255)),ROW($S$1:$S$6253),""),ROW(S2130))),"")</f>
        <v>Koleč</v>
      </c>
      <c r="U2132" t="s">
        <v>4209</v>
      </c>
      <c r="V2132">
        <v>550361.0</v>
      </c>
    </row>
    <row r="2133" spans="19:22" ht="12.75">
      <c r="S2133" t="str">
        <f>IF(ISNUMBER(SEARCH(ZAKL_DATA!$B$18,FU!$U2133)),U2133,"")</f>
        <v>Kolešov</v>
      </c>
      <c r="T2133" t="str">
        <f t="array" ref="T2133">IFERROR(INDEX($S$3:$S$6255,SMALL(IF(ISNUMBER(SEARCH("",$S$3:$S$6255)),ROW($S$1:$S$6253),""),ROW(S2131))),"")</f>
        <v>Kolešov</v>
      </c>
      <c r="U2133" t="s">
        <v>6613</v>
      </c>
      <c r="V2133">
        <v>550370.0</v>
      </c>
    </row>
    <row r="2134" spans="19:22" ht="12.75">
      <c r="S2134" t="str">
        <f>IF(ISNUMBER(SEARCH(ZAKL_DATA!$B$18,FU!$U2134)),U2134,"")</f>
        <v>Kolešovice</v>
      </c>
      <c r="T2134" t="str">
        <f t="array" ref="T2134">IFERROR(INDEX($S$3:$S$6255,SMALL(IF(ISNUMBER(SEARCH("",$S$3:$S$6255)),ROW($S$1:$S$6253),""),ROW(S2132))),"")</f>
        <v>Kolešovice</v>
      </c>
      <c r="U2134" t="s">
        <v>5040</v>
      </c>
      <c r="V2134">
        <v>550388.0</v>
      </c>
    </row>
    <row r="2135" spans="19:22" ht="12.75">
      <c r="S2135" t="str">
        <f>IF(ISNUMBER(SEARCH(ZAKL_DATA!$B$18,FU!$U2135)),U2135,"")</f>
        <v>Kolín</v>
      </c>
      <c r="T2135" t="str">
        <f t="array" ref="T2135">IFERROR(INDEX($S$3:$S$6255,SMALL(IF(ISNUMBER(SEARCH("",$S$3:$S$6255)),ROW($S$1:$S$6253),""),ROW(S2133))),"")</f>
        <v>Kolín</v>
      </c>
      <c r="U2135" t="s">
        <v>4273</v>
      </c>
      <c r="V2135">
        <v>550396.0</v>
      </c>
    </row>
    <row r="2136" spans="19:22" ht="12.75">
      <c r="S2136" t="str">
        <f>IF(ISNUMBER(SEARCH(ZAKL_DATA!$B$18,FU!$U2136)),U2136,"")</f>
        <v>Kolinec</v>
      </c>
      <c r="T2136" t="str">
        <f t="array" ref="T2136">IFERROR(INDEX($S$3:$S$6255,SMALL(IF(ISNUMBER(SEARCH("",$S$3:$S$6255)),ROW($S$1:$S$6253),""),ROW(S2134))),"")</f>
        <v>Kolinec</v>
      </c>
      <c r="U2136" t="s">
        <v>6015</v>
      </c>
      <c r="V2136">
        <v>550400.0</v>
      </c>
    </row>
    <row r="2137" spans="19:22" ht="12.75">
      <c r="S2137" t="str">
        <f>IF(ISNUMBER(SEARCH(ZAKL_DATA!$B$18,FU!$U2137)),U2137,"")</f>
        <v>Kolomuty</v>
      </c>
      <c r="T2137" t="str">
        <f t="array" ref="T2137">IFERROR(INDEX($S$3:$S$6255,SMALL(IF(ISNUMBER(SEARCH("",$S$3:$S$6255)),ROW($S$1:$S$6253),""),ROW(S2135))),"")</f>
        <v>Kolomuty</v>
      </c>
      <c r="U2137" t="s">
        <v>7043</v>
      </c>
      <c r="V2137">
        <v>550418.0</v>
      </c>
    </row>
    <row r="2138" spans="19:22" ht="12.75">
      <c r="S2138" t="str">
        <f>IF(ISNUMBER(SEARCH(ZAKL_DATA!$B$18,FU!$U2138)),U2138,"")</f>
        <v>Kolová</v>
      </c>
      <c r="T2138" t="str">
        <f t="array" ref="T2138">IFERROR(INDEX($S$3:$S$6255,SMALL(IF(ISNUMBER(SEARCH("",$S$3:$S$6255)),ROW($S$1:$S$6253),""),ROW(S2136))),"")</f>
        <v>Kolová</v>
      </c>
      <c r="U2138" t="s">
        <v>5970</v>
      </c>
      <c r="V2138">
        <v>550426.0</v>
      </c>
    </row>
    <row r="2139" spans="19:22" ht="12.75">
      <c r="S2139" t="str">
        <f>IF(ISNUMBER(SEARCH(ZAKL_DATA!$B$18,FU!$U2139)),U2139,"")</f>
        <v>Koloveč</v>
      </c>
      <c r="T2139" t="str">
        <f t="array" ref="T2139">IFERROR(INDEX($S$3:$S$6255,SMALL(IF(ISNUMBER(SEARCH("",$S$3:$S$6255)),ROW($S$1:$S$6253),""),ROW(S2137))),"")</f>
        <v>Koloveč</v>
      </c>
      <c r="U2139" t="s">
        <v>5873</v>
      </c>
      <c r="V2139">
        <v>550434.0</v>
      </c>
    </row>
    <row r="2140" spans="19:22" ht="12.75">
      <c r="S2140" t="str">
        <f>IF(ISNUMBER(SEARCH(ZAKL_DATA!$B$18,FU!$U2140)),U2140,"")</f>
        <v>Kolšov</v>
      </c>
      <c r="T2140" t="str">
        <f t="array" ref="T2140">IFERROR(INDEX($S$3:$S$6255,SMALL(IF(ISNUMBER(SEARCH("",$S$3:$S$6255)),ROW($S$1:$S$6253),""),ROW(S2138))),"")</f>
        <v>Kolšov</v>
      </c>
      <c r="U2140" t="s">
        <v>4604</v>
      </c>
      <c r="V2140">
        <v>550442.0</v>
      </c>
    </row>
    <row r="2141" spans="19:22" ht="12.75">
      <c r="S2141" t="str">
        <f>IF(ISNUMBER(SEARCH(ZAKL_DATA!$B$18,FU!$U2141)),U2141,"")</f>
        <v>Komárno</v>
      </c>
      <c r="T2141" t="str">
        <f t="array" ref="T2141">IFERROR(INDEX($S$3:$S$6255,SMALL(IF(ISNUMBER(SEARCH("",$S$3:$S$6255)),ROW($S$1:$S$6253),""),ROW(S2139))),"")</f>
        <v>Komárno</v>
      </c>
      <c r="U2141" t="s">
        <v>8251</v>
      </c>
      <c r="V2141">
        <v>550451.0</v>
      </c>
    </row>
    <row r="2142" spans="19:22" ht="12.75">
      <c r="S2142" t="str">
        <f>IF(ISNUMBER(SEARCH(ZAKL_DATA!$B$18,FU!$U2142)),U2142,"")</f>
        <v>Komárov</v>
      </c>
      <c r="T2142" t="str">
        <f t="array" ref="T2142">IFERROR(INDEX($S$3:$S$6255,SMALL(IF(ISNUMBER(SEARCH("",$S$3:$S$6255)),ROW($S$1:$S$6253),""),ROW(S2140))),"")</f>
        <v>Komárov</v>
      </c>
      <c r="U2142" t="s">
        <v>4098</v>
      </c>
      <c r="V2142">
        <v>550469.0</v>
      </c>
    </row>
    <row r="2143" spans="19:22" ht="12.75">
      <c r="S2143" t="str">
        <f>IF(ISNUMBER(SEARCH(ZAKL_DATA!$B$18,FU!$U2143)),U2143,"")</f>
        <v>Komárov</v>
      </c>
      <c r="T2143" t="str">
        <f t="array" ref="T2143">IFERROR(INDEX($S$3:$S$6255,SMALL(IF(ISNUMBER(SEARCH("",$S$3:$S$6255)),ROW($S$1:$S$6253),""),ROW(S2141))),"")</f>
        <v>Komárov</v>
      </c>
      <c r="U2143" t="s">
        <v>4098</v>
      </c>
      <c r="V2143">
        <v>550477.0</v>
      </c>
    </row>
    <row r="2144" spans="19:22" ht="12.75">
      <c r="S2144" t="str">
        <f>IF(ISNUMBER(SEARCH(ZAKL_DATA!$B$18,FU!$U2144)),U2144,"")</f>
        <v>Komárov</v>
      </c>
      <c r="T2144" t="str">
        <f t="array" ref="T2144">IFERROR(INDEX($S$3:$S$6255,SMALL(IF(ISNUMBER(SEARCH("",$S$3:$S$6255)),ROW($S$1:$S$6253),""),ROW(S2142))),"")</f>
        <v>Komárov</v>
      </c>
      <c r="U2144" t="s">
        <v>4098</v>
      </c>
      <c r="V2144">
        <v>550485.0</v>
      </c>
    </row>
    <row r="2145" spans="19:22" ht="12.75">
      <c r="S2145" t="str">
        <f>IF(ISNUMBER(SEARCH(ZAKL_DATA!$B$18,FU!$U2145)),U2145,"")</f>
        <v>Komárov</v>
      </c>
      <c r="T2145" t="str">
        <f t="array" ref="T2145">IFERROR(INDEX($S$3:$S$6255,SMALL(IF(ISNUMBER(SEARCH("",$S$3:$S$6255)),ROW($S$1:$S$6253),""),ROW(S2143))),"")</f>
        <v>Komárov</v>
      </c>
      <c r="U2145" t="s">
        <v>4098</v>
      </c>
      <c r="V2145">
        <v>550493.0</v>
      </c>
    </row>
    <row r="2146" spans="19:22" ht="12.75">
      <c r="S2146" t="str">
        <f>IF(ISNUMBER(SEARCH(ZAKL_DATA!$B$18,FU!$U2146)),U2146,"")</f>
        <v>Komárovice</v>
      </c>
      <c r="T2146" t="str">
        <f t="array" ref="T2146">IFERROR(INDEX($S$3:$S$6255,SMALL(IF(ISNUMBER(SEARCH("",$S$3:$S$6255)),ROW($S$1:$S$6253),""),ROW(S2144))),"")</f>
        <v>Komárovice</v>
      </c>
      <c r="U2146" t="s">
        <v>8405</v>
      </c>
      <c r="V2146">
        <v>550507.0</v>
      </c>
    </row>
    <row r="2147" spans="19:22" ht="12.75">
      <c r="S2147" t="str">
        <f>IF(ISNUMBER(SEARCH(ZAKL_DATA!$B$18,FU!$U2147)),U2147,"")</f>
        <v>Komařice</v>
      </c>
      <c r="T2147" t="str">
        <f t="array" ref="T2147">IFERROR(INDEX($S$3:$S$6255,SMALL(IF(ISNUMBER(SEARCH("",$S$3:$S$6255)),ROW($S$1:$S$6253),""),ROW(S2145))),"")</f>
        <v>Komařice</v>
      </c>
      <c r="U2147" t="s">
        <v>4526</v>
      </c>
      <c r="V2147">
        <v>550515.0</v>
      </c>
    </row>
    <row r="2148" spans="19:22" ht="12.75">
      <c r="S2148" t="str">
        <f>IF(ISNUMBER(SEARCH(ZAKL_DATA!$B$18,FU!$U2148)),U2148,"")</f>
        <v>Komňa</v>
      </c>
      <c r="T2148" t="str">
        <f t="array" ref="T2148">IFERROR(INDEX($S$3:$S$6255,SMALL(IF(ISNUMBER(SEARCH("",$S$3:$S$6255)),ROW($S$1:$S$6253),""),ROW(S2146))),"")</f>
        <v>Komňa</v>
      </c>
      <c r="U2148" t="s">
        <v>8479</v>
      </c>
      <c r="V2148">
        <v>550523.0</v>
      </c>
    </row>
    <row r="2149" spans="19:22" ht="12.75">
      <c r="S2149" t="str">
        <f>IF(ISNUMBER(SEARCH(ZAKL_DATA!$B$18,FU!$U2149)),U2149,"")</f>
        <v>Komorní Lhotka</v>
      </c>
      <c r="T2149" t="str">
        <f t="array" ref="T2149">IFERROR(INDEX($S$3:$S$6255,SMALL(IF(ISNUMBER(SEARCH("",$S$3:$S$6255)),ROW($S$1:$S$6253),""),ROW(S2147))),"")</f>
        <v>Komorní Lhotka</v>
      </c>
      <c r="U2149" t="s">
        <v>3722</v>
      </c>
      <c r="V2149">
        <v>550531.0</v>
      </c>
    </row>
    <row r="2150" spans="19:22" ht="12.75">
      <c r="S2150" t="str">
        <f>IF(ISNUMBER(SEARCH(ZAKL_DATA!$B$18,FU!$U2150)),U2150,"")</f>
        <v>Komorovice</v>
      </c>
      <c r="T2150" t="str">
        <f t="array" ref="T2150">IFERROR(INDEX($S$3:$S$6255,SMALL(IF(ISNUMBER(SEARCH("",$S$3:$S$6255)),ROW($S$1:$S$6253),""),ROW(S2148))),"")</f>
        <v>Komorovice</v>
      </c>
      <c r="U2150" t="s">
        <v>5419</v>
      </c>
      <c r="V2150">
        <v>550540.0</v>
      </c>
    </row>
    <row r="2151" spans="19:22" ht="12.75">
      <c r="S2151" t="str">
        <f>IF(ISNUMBER(SEARCH(ZAKL_DATA!$B$18,FU!$U2151)),U2151,"")</f>
        <v>Komořany</v>
      </c>
      <c r="T2151" t="str">
        <f t="array" ref="T2151">IFERROR(INDEX($S$3:$S$6255,SMALL(IF(ISNUMBER(SEARCH("",$S$3:$S$6255)),ROW($S$1:$S$6253),""),ROW(S2149))),"")</f>
        <v>Komořany</v>
      </c>
      <c r="U2151" t="s">
        <v>8537</v>
      </c>
      <c r="V2151">
        <v>550558.0</v>
      </c>
    </row>
    <row r="2152" spans="19:22" ht="12.75">
      <c r="S2152" t="str">
        <f>IF(ISNUMBER(SEARCH(ZAKL_DATA!$B$18,FU!$U2152)),U2152,"")</f>
        <v>Konárovice</v>
      </c>
      <c r="T2152" t="str">
        <f t="array" ref="T2152">IFERROR(INDEX($S$3:$S$6255,SMALL(IF(ISNUMBER(SEARCH("",$S$3:$S$6255)),ROW($S$1:$S$6253),""),ROW(S2150))),"")</f>
        <v>Konárovice</v>
      </c>
      <c r="U2152" t="s">
        <v>4294</v>
      </c>
      <c r="V2152">
        <v>550566.0</v>
      </c>
    </row>
    <row r="2153" spans="19:22" ht="12.75">
      <c r="S2153" t="str">
        <f>IF(ISNUMBER(SEARCH(ZAKL_DATA!$B$18,FU!$U2153)),U2153,"")</f>
        <v>Kondrac</v>
      </c>
      <c r="T2153" t="str">
        <f t="array" ref="T2153">IFERROR(INDEX($S$3:$S$6255,SMALL(IF(ISNUMBER(SEARCH("",$S$3:$S$6255)),ROW($S$1:$S$6253),""),ROW(S2151))),"")</f>
        <v>Kondrac</v>
      </c>
      <c r="U2153" t="s">
        <v>3967</v>
      </c>
      <c r="V2153">
        <v>550574.0</v>
      </c>
    </row>
    <row r="2154" spans="19:22" ht="12.75">
      <c r="S2154" t="str">
        <f>IF(ISNUMBER(SEARCH(ZAKL_DATA!$B$18,FU!$U2154)),U2154,"")</f>
        <v>Konecchlumí</v>
      </c>
      <c r="T2154" t="str">
        <f t="array" ref="T2154">IFERROR(INDEX($S$3:$S$6255,SMALL(IF(ISNUMBER(SEARCH("",$S$3:$S$6255)),ROW($S$1:$S$6253),""),ROW(S2152))),"")</f>
        <v>Konecchlumí</v>
      </c>
      <c r="U2154" t="s">
        <v>7215</v>
      </c>
      <c r="V2154">
        <v>550582.0</v>
      </c>
    </row>
    <row r="2155" spans="19:22" ht="12.75">
      <c r="S2155" t="str">
        <f>IF(ISNUMBER(SEARCH(ZAKL_DATA!$B$18,FU!$U2155)),U2155,"")</f>
        <v>Koněprusy</v>
      </c>
      <c r="T2155" t="str">
        <f t="array" ref="T2155">IFERROR(INDEX($S$3:$S$6255,SMALL(IF(ISNUMBER(SEARCH("",$S$3:$S$6255)),ROW($S$1:$S$6253),""),ROW(S2153))),"")</f>
        <v>Koněprusy</v>
      </c>
      <c r="U2155" t="s">
        <v>4099</v>
      </c>
      <c r="V2155">
        <v>550591.0</v>
      </c>
    </row>
    <row r="2156" spans="19:22" ht="12.75">
      <c r="S2156" t="str">
        <f>IF(ISNUMBER(SEARCH(ZAKL_DATA!$B$18,FU!$U2156)),U2156,"")</f>
        <v>Koněšín</v>
      </c>
      <c r="T2156" t="str">
        <f t="array" ref="T2156">IFERROR(INDEX($S$3:$S$6255,SMALL(IF(ISNUMBER(SEARCH("",$S$3:$S$6255)),ROW($S$1:$S$6253),""),ROW(S2154))),"")</f>
        <v>Koněšín</v>
      </c>
      <c r="U2156" t="s">
        <v>8406</v>
      </c>
      <c r="V2156">
        <v>550604.0</v>
      </c>
    </row>
    <row r="2157" spans="19:22" ht="12.75">
      <c r="S2157" t="str">
        <f>IF(ISNUMBER(SEARCH(ZAKL_DATA!$B$18,FU!$U2157)),U2157,"")</f>
        <v>Konětopy</v>
      </c>
      <c r="T2157" t="str">
        <f t="array" ref="T2157">IFERROR(INDEX($S$3:$S$6255,SMALL(IF(ISNUMBER(SEARCH("",$S$3:$S$6255)),ROW($S$1:$S$6253),""),ROW(S2155))),"")</f>
        <v>Konětopy</v>
      </c>
      <c r="U2157" t="s">
        <v>4121</v>
      </c>
      <c r="V2157">
        <v>550612.0</v>
      </c>
    </row>
    <row r="2158" spans="19:22" ht="12.75">
      <c r="S2158" t="str">
        <f>IF(ISNUMBER(SEARCH(ZAKL_DATA!$B$18,FU!$U2158)),U2158,"")</f>
        <v>Konice</v>
      </c>
      <c r="T2158" t="str">
        <f t="array" ref="T2158">IFERROR(INDEX($S$3:$S$6255,SMALL(IF(ISNUMBER(SEARCH("",$S$3:$S$6255)),ROW($S$1:$S$6253),""),ROW(S2156))),"")</f>
        <v>Konice</v>
      </c>
      <c r="U2158" t="s">
        <v>8320</v>
      </c>
      <c r="V2158">
        <v>550621.0</v>
      </c>
    </row>
    <row r="2159" spans="19:22" ht="12.75">
      <c r="S2159" t="str">
        <f>IF(ISNUMBER(SEARCH(ZAKL_DATA!$B$18,FU!$U2159)),U2159,"")</f>
        <v>Konojedy</v>
      </c>
      <c r="T2159" t="str">
        <f t="array" ref="T2159">IFERROR(INDEX($S$3:$S$6255,SMALL(IF(ISNUMBER(SEARCH("",$S$3:$S$6255)),ROW($S$1:$S$6253),""),ROW(S2157))),"")</f>
        <v>Konojedy</v>
      </c>
      <c r="U2159" t="s">
        <v>6574</v>
      </c>
      <c r="V2159">
        <v>550639.0</v>
      </c>
    </row>
    <row r="2160" spans="19:22" ht="12.75">
      <c r="S2160" t="str">
        <f>IF(ISNUMBER(SEARCH(ZAKL_DATA!$B$18,FU!$U2160)),U2160,"")</f>
        <v>Konstantinovy Lázně</v>
      </c>
      <c r="T2160" t="str">
        <f t="array" ref="T2160">IFERROR(INDEX($S$3:$S$6255,SMALL(IF(ISNUMBER(SEARCH("",$S$3:$S$6255)),ROW($S$1:$S$6253),""),ROW(S2158))),"")</f>
        <v>Konstantinovy Lázně</v>
      </c>
      <c r="U2160" t="s">
        <v>6245</v>
      </c>
      <c r="V2160">
        <v>550647.0</v>
      </c>
    </row>
    <row r="2161" spans="19:22" ht="12.75">
      <c r="S2161" t="str">
        <f>IF(ISNUMBER(SEARCH(ZAKL_DATA!$B$18,FU!$U2161)),U2161,"")</f>
        <v>Kopidlno</v>
      </c>
      <c r="T2161" t="str">
        <f t="array" ref="T2161">IFERROR(INDEX($S$3:$S$6255,SMALL(IF(ISNUMBER(SEARCH("",$S$3:$S$6255)),ROW($S$1:$S$6253),""),ROW(S2159))),"")</f>
        <v>Kopidlno</v>
      </c>
      <c r="U2161" t="s">
        <v>7216</v>
      </c>
      <c r="V2161">
        <v>550655.0</v>
      </c>
    </row>
    <row r="2162" spans="19:22" ht="12.75">
      <c r="S2162" t="str">
        <f>IF(ISNUMBER(SEARCH(ZAKL_DATA!$B$18,FU!$U2162)),U2162,"")</f>
        <v>Kopidlo</v>
      </c>
      <c r="T2162" t="str">
        <f t="array" ref="T2162">IFERROR(INDEX($S$3:$S$6255,SMALL(IF(ISNUMBER(SEARCH("",$S$3:$S$6255)),ROW($S$1:$S$6253),""),ROW(S2160))),"")</f>
        <v>Kopidlo</v>
      </c>
      <c r="U2162" t="s">
        <v>6132</v>
      </c>
      <c r="V2162">
        <v>550663.0</v>
      </c>
    </row>
    <row r="2163" spans="19:22" ht="12.75">
      <c r="S2163" t="str">
        <f>IF(ISNUMBER(SEARCH(ZAKL_DATA!$B$18,FU!$U2163)),U2163,"")</f>
        <v>Kopřivná</v>
      </c>
      <c r="T2163" t="str">
        <f t="array" ref="T2163">IFERROR(INDEX($S$3:$S$6255,SMALL(IF(ISNUMBER(SEARCH("",$S$3:$S$6255)),ROW($S$1:$S$6253),""),ROW(S2161))),"")</f>
        <v>Kopřivná</v>
      </c>
      <c r="U2163" t="s">
        <v>5821</v>
      </c>
      <c r="V2163">
        <v>550671.0</v>
      </c>
    </row>
    <row r="2164" spans="19:22" ht="12.75">
      <c r="S2164" t="str">
        <f>IF(ISNUMBER(SEARCH(ZAKL_DATA!$B$18,FU!$U2164)),U2164,"")</f>
        <v>Kopřivnice</v>
      </c>
      <c r="T2164" t="str">
        <f t="array" ref="T2164">IFERROR(INDEX($S$3:$S$6255,SMALL(IF(ISNUMBER(SEARCH("",$S$3:$S$6255)),ROW($S$1:$S$6253),""),ROW(S2162))),"")</f>
        <v>Kopřivnice</v>
      </c>
      <c r="U2164" t="s">
        <v>8956</v>
      </c>
      <c r="V2164">
        <v>550680.0</v>
      </c>
    </row>
    <row r="2165" spans="19:22" ht="12.75">
      <c r="S2165" t="str">
        <f>IF(ISNUMBER(SEARCH(ZAKL_DATA!$B$18,FU!$U2165)),U2165,"")</f>
        <v>Korkyně</v>
      </c>
      <c r="T2165" t="str">
        <f t="array" ref="T2165">IFERROR(INDEX($S$3:$S$6255,SMALL(IF(ISNUMBER(SEARCH("",$S$3:$S$6255)),ROW($S$1:$S$6253),""),ROW(S2163))),"")</f>
        <v>Korkyně</v>
      </c>
      <c r="U2165" t="s">
        <v>8931</v>
      </c>
      <c r="V2165">
        <v>550698.0</v>
      </c>
    </row>
    <row r="2166" spans="19:22" ht="12.75">
      <c r="S2166" t="str">
        <f>IF(ISNUMBER(SEARCH(ZAKL_DATA!$B$18,FU!$U2166)),U2166,"")</f>
        <v>Kornatice</v>
      </c>
      <c r="T2166" t="str">
        <f t="array" ref="T2166">IFERROR(INDEX($S$3:$S$6255,SMALL(IF(ISNUMBER(SEARCH("",$S$3:$S$6255)),ROW($S$1:$S$6253),""),ROW(S2164))),"")</f>
        <v>Kornatice</v>
      </c>
      <c r="U2166" t="s">
        <v>7620</v>
      </c>
      <c r="V2166">
        <v>550701.0</v>
      </c>
    </row>
    <row r="2167" spans="19:22" ht="12.75">
      <c r="S2167" t="str">
        <f>IF(ISNUMBER(SEARCH(ZAKL_DATA!$B$18,FU!$U2167)),U2167,"")</f>
        <v>Korno</v>
      </c>
      <c r="T2167" t="str">
        <f t="array" ref="T2167">IFERROR(INDEX($S$3:$S$6255,SMALL(IF(ISNUMBER(SEARCH("",$S$3:$S$6255)),ROW($S$1:$S$6253),""),ROW(S2165))),"")</f>
        <v>Korno</v>
      </c>
      <c r="U2167" t="s">
        <v>4333</v>
      </c>
      <c r="V2167">
        <v>550710.0</v>
      </c>
    </row>
    <row r="2168" spans="19:22" ht="12.75">
      <c r="S2168" t="str">
        <f>IF(ISNUMBER(SEARCH(ZAKL_DATA!$B$18,FU!$U2168)),U2168,"")</f>
        <v>Korolupy</v>
      </c>
      <c r="T2168" t="str">
        <f t="array" ref="T2168">IFERROR(INDEX($S$3:$S$6255,SMALL(IF(ISNUMBER(SEARCH("",$S$3:$S$6255)),ROW($S$1:$S$6253),""),ROW(S2166))),"")</f>
        <v>Korolupy</v>
      </c>
      <c r="U2168" t="s">
        <v>8616</v>
      </c>
      <c r="V2168">
        <v>550728.0</v>
      </c>
    </row>
    <row r="2169" spans="19:22" ht="12.75">
      <c r="S2169" t="str">
        <f>IF(ISNUMBER(SEARCH(ZAKL_DATA!$B$18,FU!$U2169)),U2169,"")</f>
        <v>Korouhev</v>
      </c>
      <c r="T2169" t="str">
        <f t="array" ref="T2169">IFERROR(INDEX($S$3:$S$6255,SMALL(IF(ISNUMBER(SEARCH("",$S$3:$S$6255)),ROW($S$1:$S$6253),""),ROW(S2167))),"")</f>
        <v>Korouhev</v>
      </c>
      <c r="U2169" t="s">
        <v>7557</v>
      </c>
      <c r="V2169">
        <v>550736.0</v>
      </c>
    </row>
    <row r="2170" spans="19:22" ht="12.75">
      <c r="S2170" t="str">
        <f>IF(ISNUMBER(SEARCH(ZAKL_DATA!$B$18,FU!$U2170)),U2170,"")</f>
        <v>Koroužné</v>
      </c>
      <c r="T2170" t="str">
        <f t="array" ref="T2170">IFERROR(INDEX($S$3:$S$6255,SMALL(IF(ISNUMBER(SEARCH("",$S$3:$S$6255)),ROW($S$1:$S$6253),""),ROW(S2168))),"")</f>
        <v>Koroužné</v>
      </c>
      <c r="U2170" t="s">
        <v>8723</v>
      </c>
      <c r="V2170">
        <v>550744.0</v>
      </c>
    </row>
    <row r="2171" spans="19:22" ht="12.75">
      <c r="S2171" t="str">
        <f>IF(ISNUMBER(SEARCH(ZAKL_DATA!$B$18,FU!$U2171)),U2171,"")</f>
        <v>Korozluky</v>
      </c>
      <c r="T2171" t="str">
        <f t="array" ref="T2171">IFERROR(INDEX($S$3:$S$6255,SMALL(IF(ISNUMBER(SEARCH("",$S$3:$S$6255)),ROW($S$1:$S$6253),""),ROW(S2169))),"")</f>
        <v>Korozluky</v>
      </c>
      <c r="U2171" t="s">
        <v>6770</v>
      </c>
      <c r="V2171">
        <v>550752.0</v>
      </c>
    </row>
    <row r="2172" spans="19:22" ht="12.75">
      <c r="S2172" t="str">
        <f>IF(ISNUMBER(SEARCH(ZAKL_DATA!$B$18,FU!$U2172)),U2172,"")</f>
        <v>Koruna</v>
      </c>
      <c r="T2172" t="str">
        <f t="array" ref="T2172">IFERROR(INDEX($S$3:$S$6255,SMALL(IF(ISNUMBER(SEARCH("",$S$3:$S$6255)),ROW($S$1:$S$6253),""),ROW(S2170))),"")</f>
        <v>Koruna</v>
      </c>
      <c r="U2172" t="s">
        <v>7558</v>
      </c>
      <c r="V2172">
        <v>550761.0</v>
      </c>
    </row>
    <row r="2173" spans="19:22" ht="12.75">
      <c r="S2173" t="str">
        <f>IF(ISNUMBER(SEARCH(ZAKL_DATA!$B$18,FU!$U2173)),U2173,"")</f>
        <v>Koryčany</v>
      </c>
      <c r="T2173" t="str">
        <f t="array" ref="T2173">IFERROR(INDEX($S$3:$S$6255,SMALL(IF(ISNUMBER(SEARCH("",$S$3:$S$6255)),ROW($S$1:$S$6253),""),ROW(S2171))),"")</f>
        <v>Koryčany</v>
      </c>
      <c r="U2173" t="s">
        <v>8252</v>
      </c>
      <c r="V2173">
        <v>550779.0</v>
      </c>
    </row>
    <row r="2174" spans="19:22" ht="12.75">
      <c r="S2174" t="str">
        <f>IF(ISNUMBER(SEARCH(ZAKL_DATA!$B$18,FU!$U2174)),U2174,"")</f>
        <v>Koryta</v>
      </c>
      <c r="T2174" t="str">
        <f t="array" ref="T2174">IFERROR(INDEX($S$3:$S$6255,SMALL(IF(ISNUMBER(SEARCH("",$S$3:$S$6255)),ROW($S$1:$S$6253),""),ROW(S2172))),"")</f>
        <v>Koryta</v>
      </c>
      <c r="U2174" t="s">
        <v>6133</v>
      </c>
      <c r="V2174">
        <v>550787.0</v>
      </c>
    </row>
    <row r="2175" spans="19:22" ht="12.75">
      <c r="S2175" t="str">
        <f>IF(ISNUMBER(SEARCH(ZAKL_DATA!$B$18,FU!$U2175)),U2175,"")</f>
        <v>Koryta</v>
      </c>
      <c r="T2175" t="str">
        <f t="array" ref="T2175">IFERROR(INDEX($S$3:$S$6255,SMALL(IF(ISNUMBER(SEARCH("",$S$3:$S$6255)),ROW($S$1:$S$6253),""),ROW(S2173))),"")</f>
        <v>Koryta</v>
      </c>
      <c r="U2175" t="s">
        <v>6133</v>
      </c>
      <c r="V2175">
        <v>550795.0</v>
      </c>
    </row>
    <row r="2176" spans="19:22" ht="12.75">
      <c r="S2176" t="str">
        <f>IF(ISNUMBER(SEARCH(ZAKL_DATA!$B$18,FU!$U2176)),U2176,"")</f>
        <v>Korytná</v>
      </c>
      <c r="T2176" t="str">
        <f t="array" ref="T2176">IFERROR(INDEX($S$3:$S$6255,SMALL(IF(ISNUMBER(SEARCH("",$S$3:$S$6255)),ROW($S$1:$S$6253),""),ROW(S2174))),"")</f>
        <v>Korytná</v>
      </c>
      <c r="U2176" t="s">
        <v>8480</v>
      </c>
      <c r="V2176">
        <v>550809.0</v>
      </c>
    </row>
    <row r="2177" spans="19:22" ht="12.75">
      <c r="S2177" t="str">
        <f>IF(ISNUMBER(SEARCH(ZAKL_DATA!$B$18,FU!$U2177)),U2177,"")</f>
        <v>Kořenec</v>
      </c>
      <c r="T2177" t="str">
        <f t="array" ref="T2177">IFERROR(INDEX($S$3:$S$6255,SMALL(IF(ISNUMBER(SEARCH("",$S$3:$S$6255)),ROW($S$1:$S$6253),""),ROW(S2175))),"")</f>
        <v>Kořenec</v>
      </c>
      <c r="U2177" t="s">
        <v>7782</v>
      </c>
      <c r="V2177">
        <v>550817.0</v>
      </c>
    </row>
    <row r="2178" spans="19:22" ht="12.75">
      <c r="S2178" t="str">
        <f>IF(ISNUMBER(SEARCH(ZAKL_DATA!$B$18,FU!$U2178)),U2178,"")</f>
        <v>Kořenice</v>
      </c>
      <c r="T2178" t="str">
        <f t="array" ref="T2178">IFERROR(INDEX($S$3:$S$6255,SMALL(IF(ISNUMBER(SEARCH("",$S$3:$S$6255)),ROW($S$1:$S$6253),""),ROW(S2176))),"")</f>
        <v>Kořenice</v>
      </c>
      <c r="U2178" t="s">
        <v>4295</v>
      </c>
      <c r="V2178">
        <v>550825.0</v>
      </c>
    </row>
    <row r="2179" spans="19:22" ht="12.75">
      <c r="S2179" t="str">
        <f>IF(ISNUMBER(SEARCH(ZAKL_DATA!$B$18,FU!$U2179)),U2179,"")</f>
        <v>Kořenov</v>
      </c>
      <c r="T2179" t="str">
        <f t="array" ref="T2179">IFERROR(INDEX($S$3:$S$6255,SMALL(IF(ISNUMBER(SEARCH("",$S$3:$S$6255)),ROW($S$1:$S$6253),""),ROW(S2177))),"")</f>
        <v>Kořenov</v>
      </c>
      <c r="U2179" t="s">
        <v>6479</v>
      </c>
      <c r="V2179">
        <v>550833.0</v>
      </c>
    </row>
    <row r="2180" spans="19:22" ht="12.75">
      <c r="S2180" t="str">
        <f>IF(ISNUMBER(SEARCH(ZAKL_DATA!$B$18,FU!$U2180)),U2180,"")</f>
        <v>Kosice</v>
      </c>
      <c r="T2180" t="str">
        <f t="array" ref="T2180">IFERROR(INDEX($S$3:$S$6255,SMALL(IF(ISNUMBER(SEARCH("",$S$3:$S$6255)),ROW($S$1:$S$6253),""),ROW(S2178))),"")</f>
        <v>Kosice</v>
      </c>
      <c r="U2180" t="s">
        <v>6986</v>
      </c>
      <c r="V2180">
        <v>550841.0</v>
      </c>
    </row>
    <row r="2181" spans="19:22" ht="12.75">
      <c r="S2181" t="str">
        <f>IF(ISNUMBER(SEARCH(ZAKL_DATA!$B$18,FU!$U2181)),U2181,"")</f>
        <v>Kosičky</v>
      </c>
      <c r="T2181" t="str">
        <f t="array" ref="T2181">IFERROR(INDEX($S$3:$S$6255,SMALL(IF(ISNUMBER(SEARCH("",$S$3:$S$6255)),ROW($S$1:$S$6253),""),ROW(S2179))),"")</f>
        <v>Kosičky</v>
      </c>
      <c r="U2181" t="s">
        <v>6987</v>
      </c>
      <c r="V2181">
        <v>550850.0</v>
      </c>
    </row>
    <row r="2182" spans="19:22" ht="12.75">
      <c r="S2182" t="str">
        <f>IF(ISNUMBER(SEARCH(ZAKL_DATA!$B$18,FU!$U2182)),U2182,"")</f>
        <v>Kosmonosy</v>
      </c>
      <c r="T2182" t="str">
        <f t="array" ref="T2182">IFERROR(INDEX($S$3:$S$6255,SMALL(IF(ISNUMBER(SEARCH("",$S$3:$S$6255)),ROW($S$1:$S$6253),""),ROW(S2180))),"")</f>
        <v>Kosmonosy</v>
      </c>
      <c r="U2182" t="s">
        <v>7031</v>
      </c>
      <c r="V2182">
        <v>550906.0</v>
      </c>
    </row>
    <row r="2183" spans="19:22" ht="12.75">
      <c r="S2183" t="str">
        <f>IF(ISNUMBER(SEARCH(ZAKL_DATA!$B$18,FU!$U2183)),U2183,"")</f>
        <v>Kosoř</v>
      </c>
      <c r="T2183" t="str">
        <f t="array" ref="T2183">IFERROR(INDEX($S$3:$S$6255,SMALL(IF(ISNUMBER(SEARCH("",$S$3:$S$6255)),ROW($S$1:$S$6253),""),ROW(S2181))),"")</f>
        <v>Kosoř</v>
      </c>
      <c r="U2183" t="s">
        <v>4826</v>
      </c>
      <c r="V2183">
        <v>550922.0</v>
      </c>
    </row>
    <row r="2184" spans="19:22" ht="12.75">
      <c r="S2184" t="str">
        <f>IF(ISNUMBER(SEARCH(ZAKL_DATA!$B$18,FU!$U2184)),U2184,"")</f>
        <v>Kosořice</v>
      </c>
      <c r="T2184" t="str">
        <f t="array" ref="T2184">IFERROR(INDEX($S$3:$S$6255,SMALL(IF(ISNUMBER(SEARCH("",$S$3:$S$6255)),ROW($S$1:$S$6253),""),ROW(S2182))),"")</f>
        <v>Kosořice</v>
      </c>
      <c r="U2184" t="s">
        <v>4550</v>
      </c>
      <c r="V2184">
        <v>550949.0</v>
      </c>
    </row>
    <row r="2185" spans="19:22" ht="12.75">
      <c r="S2185" t="str">
        <f>IF(ISNUMBER(SEARCH(ZAKL_DATA!$B$18,FU!$U2185)),U2185,"")</f>
        <v>Kosořín</v>
      </c>
      <c r="T2185" t="str">
        <f t="array" ref="T2185">IFERROR(INDEX($S$3:$S$6255,SMALL(IF(ISNUMBER(SEARCH("",$S$3:$S$6255)),ROW($S$1:$S$6253),""),ROW(S2183))),"")</f>
        <v>Kosořín</v>
      </c>
      <c r="U2185" t="s">
        <v>7328</v>
      </c>
      <c r="V2185">
        <v>550957.0</v>
      </c>
    </row>
    <row r="2186" spans="19:22" ht="12.75">
      <c r="S2186" t="str">
        <f>IF(ISNUMBER(SEARCH(ZAKL_DATA!$B$18,FU!$U2186)),U2186,"")</f>
        <v>Kosov</v>
      </c>
      <c r="T2186" t="str">
        <f t="array" ref="T2186">IFERROR(INDEX($S$3:$S$6255,SMALL(IF(ISNUMBER(SEARCH("",$S$3:$S$6255)),ROW($S$1:$S$6253),""),ROW(S2184))),"")</f>
        <v>Kosov</v>
      </c>
      <c r="U2186" t="s">
        <v>4612</v>
      </c>
      <c r="V2186">
        <v>550965.0</v>
      </c>
    </row>
    <row r="2187" spans="19:22" ht="12.75">
      <c r="S2187" t="str">
        <f>IF(ISNUMBER(SEARCH(ZAKL_DATA!$B$18,FU!$U2187)),U2187,"")</f>
        <v>Kosova Hora</v>
      </c>
      <c r="T2187" t="str">
        <f t="array" ref="T2187">IFERROR(INDEX($S$3:$S$6255,SMALL(IF(ISNUMBER(SEARCH("",$S$3:$S$6255)),ROW($S$1:$S$6253),""),ROW(S2185))),"")</f>
        <v>Kosova Hora</v>
      </c>
      <c r="U2187" t="s">
        <v>4916</v>
      </c>
      <c r="V2187">
        <v>550981.0</v>
      </c>
    </row>
    <row r="2188" spans="19:22" ht="12.75">
      <c r="S2188" t="str">
        <f>IF(ISNUMBER(SEARCH(ZAKL_DATA!$B$18,FU!$U2188)),U2188,"")</f>
        <v>Kostelany</v>
      </c>
      <c r="T2188" t="str">
        <f t="array" ref="T2188">IFERROR(INDEX($S$3:$S$6255,SMALL(IF(ISNUMBER(SEARCH("",$S$3:$S$6255)),ROW($S$1:$S$6253),""),ROW(S2186))),"")</f>
        <v>Kostelany</v>
      </c>
      <c r="U2188" t="s">
        <v>8248</v>
      </c>
      <c r="V2188">
        <v>551015.0</v>
      </c>
    </row>
    <row r="2189" spans="19:22" ht="12.75">
      <c r="S2189" t="str">
        <f>IF(ISNUMBER(SEARCH(ZAKL_DATA!$B$18,FU!$U2189)),U2189,"")</f>
        <v>Kostelany nad Moravou</v>
      </c>
      <c r="T2189" t="str">
        <f t="array" ref="T2189">IFERROR(INDEX($S$3:$S$6255,SMALL(IF(ISNUMBER(SEARCH("",$S$3:$S$6255)),ROW($S$1:$S$6253),""),ROW(S2187))),"")</f>
        <v>Kostelany nad Moravou</v>
      </c>
      <c r="U2189" t="s">
        <v>8481</v>
      </c>
      <c r="V2189">
        <v>551023.0</v>
      </c>
    </row>
    <row r="2190" spans="19:22" ht="12.75">
      <c r="S2190" t="str">
        <f>IF(ISNUMBER(SEARCH(ZAKL_DATA!$B$18,FU!$U2190)),U2190,"")</f>
        <v>Kostelec</v>
      </c>
      <c r="T2190" t="str">
        <f t="array" ref="T2190">IFERROR(INDEX($S$3:$S$6255,SMALL(IF(ISNUMBER(SEARCH("",$S$3:$S$6255)),ROW($S$1:$S$6253),""),ROW(S2188))),"")</f>
        <v>Kostelec</v>
      </c>
      <c r="U2190" t="s">
        <v>3667</v>
      </c>
      <c r="V2190">
        <v>551040.0</v>
      </c>
    </row>
    <row r="2191" spans="19:22" ht="12.75">
      <c r="S2191" t="str">
        <f>IF(ISNUMBER(SEARCH(ZAKL_DATA!$B$18,FU!$U2191)),U2191,"")</f>
        <v>Kostelec</v>
      </c>
      <c r="T2191" t="str">
        <f t="array" ref="T2191">IFERROR(INDEX($S$3:$S$6255,SMALL(IF(ISNUMBER(SEARCH("",$S$3:$S$6255)),ROW($S$1:$S$6253),""),ROW(S2189))),"")</f>
        <v>Kostelec</v>
      </c>
      <c r="U2191" t="s">
        <v>3667</v>
      </c>
      <c r="V2191">
        <v>551104.0</v>
      </c>
    </row>
    <row r="2192" spans="19:22" ht="12.75">
      <c r="S2192" t="str">
        <f>IF(ISNUMBER(SEARCH(ZAKL_DATA!$B$18,FU!$U2192)),U2192,"")</f>
        <v>Kostelec</v>
      </c>
      <c r="T2192" t="str">
        <f t="array" ref="T2192">IFERROR(INDEX($S$3:$S$6255,SMALL(IF(ISNUMBER(SEARCH("",$S$3:$S$6255)),ROW($S$1:$S$6253),""),ROW(S2190))),"")</f>
        <v>Kostelec</v>
      </c>
      <c r="U2192" t="s">
        <v>3667</v>
      </c>
      <c r="V2192">
        <v>551121.0</v>
      </c>
    </row>
    <row r="2193" spans="19:22" ht="12.75">
      <c r="S2193" t="str">
        <f>IF(ISNUMBER(SEARCH(ZAKL_DATA!$B$18,FU!$U2193)),U2193,"")</f>
        <v>Kostelec</v>
      </c>
      <c r="T2193" t="str">
        <f t="array" ref="T2193">IFERROR(INDEX($S$3:$S$6255,SMALL(IF(ISNUMBER(SEARCH("",$S$3:$S$6255)),ROW($S$1:$S$6253),""),ROW(S2191))),"")</f>
        <v>Kostelec</v>
      </c>
      <c r="U2193" t="s">
        <v>3667</v>
      </c>
      <c r="V2193">
        <v>551139.0</v>
      </c>
    </row>
    <row r="2194" spans="19:22" ht="12.75">
      <c r="S2194" t="str">
        <f>IF(ISNUMBER(SEARCH(ZAKL_DATA!$B$18,FU!$U2194)),U2194,"")</f>
        <v>Kostelec na Hané</v>
      </c>
      <c r="T2194" t="str">
        <f t="array" ref="T2194">IFERROR(INDEX($S$3:$S$6255,SMALL(IF(ISNUMBER(SEARCH("",$S$3:$S$6255)),ROW($S$1:$S$6253),""),ROW(S2192))),"")</f>
        <v>Kostelec na Hané</v>
      </c>
      <c r="U2194" t="s">
        <v>8321</v>
      </c>
      <c r="V2194">
        <v>551155.0</v>
      </c>
    </row>
    <row r="2195" spans="19:22" ht="12.75">
      <c r="S2195" t="str">
        <f>IF(ISNUMBER(SEARCH(ZAKL_DATA!$B$18,FU!$U2195)),U2195,"")</f>
        <v>Kostelec nad Černými lesy</v>
      </c>
      <c r="T2195" t="str">
        <f t="array" ref="T2195">IFERROR(INDEX($S$3:$S$6255,SMALL(IF(ISNUMBER(SEARCH("",$S$3:$S$6255)),ROW($S$1:$S$6253),""),ROW(S2193))),"")</f>
        <v>Kostelec nad Černými lesy</v>
      </c>
      <c r="U2195" t="s">
        <v>4296</v>
      </c>
      <c r="V2195">
        <v>551163.0</v>
      </c>
    </row>
    <row r="2196" spans="19:22" ht="12.75">
      <c r="S2196" t="str">
        <f>IF(ISNUMBER(SEARCH(ZAKL_DATA!$B$18,FU!$U2196)),U2196,"")</f>
        <v>Kostelec nad Labem</v>
      </c>
      <c r="T2196" t="str">
        <f t="array" ref="T2196">IFERROR(INDEX($S$3:$S$6255,SMALL(IF(ISNUMBER(SEARCH("",$S$3:$S$6255)),ROW($S$1:$S$6253),""),ROW(S2194))),"")</f>
        <v>Kostelec nad Labem</v>
      </c>
      <c r="U2196" t="s">
        <v>4444</v>
      </c>
      <c r="V2196">
        <v>551180.0</v>
      </c>
    </row>
    <row r="2197" spans="19:22" ht="12.75">
      <c r="S2197" t="str">
        <f>IF(ISNUMBER(SEARCH(ZAKL_DATA!$B$18,FU!$U2197)),U2197,"")</f>
        <v>Kostelec nad Orlicí</v>
      </c>
      <c r="T2197" t="str">
        <f t="array" ref="T2197">IFERROR(INDEX($S$3:$S$6255,SMALL(IF(ISNUMBER(SEARCH("",$S$3:$S$6255)),ROW($S$1:$S$6253),""),ROW(S2195))),"")</f>
        <v>Kostelec nad Orlicí</v>
      </c>
      <c r="U2197" t="s">
        <v>7445</v>
      </c>
      <c r="V2197">
        <v>551201.0</v>
      </c>
    </row>
    <row r="2198" spans="19:22" ht="12.75">
      <c r="S2198" t="str">
        <f>IF(ISNUMBER(SEARCH(ZAKL_DATA!$B$18,FU!$U2198)),U2198,"")</f>
        <v>Kostelec nad Vltavou</v>
      </c>
      <c r="T2198" t="str">
        <f t="array" ref="T2198">IFERROR(INDEX($S$3:$S$6255,SMALL(IF(ISNUMBER(SEARCH("",$S$3:$S$6255)),ROW($S$1:$S$6253),""),ROW(S2196))),"")</f>
        <v>Kostelec nad Vltavou</v>
      </c>
      <c r="U2198" t="s">
        <v>5530</v>
      </c>
      <c r="V2198">
        <v>551261.0</v>
      </c>
    </row>
    <row r="2199" spans="19:22" ht="12.75">
      <c r="S2199" t="str">
        <f>IF(ISNUMBER(SEARCH(ZAKL_DATA!$B$18,FU!$U2199)),U2199,"")</f>
        <v>Kostelec u Heřmanova Městce</v>
      </c>
      <c r="T2199" t="str">
        <f t="array" ref="T2199">IFERROR(INDEX($S$3:$S$6255,SMALL(IF(ISNUMBER(SEARCH("",$S$3:$S$6255)),ROW($S$1:$S$6253),""),ROW(S2197))),"")</f>
        <v>Kostelec u Heřmanova Městce</v>
      </c>
      <c r="U2199" t="s">
        <v>7098</v>
      </c>
      <c r="V2199">
        <v>551333.0</v>
      </c>
    </row>
    <row r="2200" spans="19:22" ht="12.75">
      <c r="S2200" t="str">
        <f>IF(ISNUMBER(SEARCH(ZAKL_DATA!$B$18,FU!$U2200)),U2200,"")</f>
        <v>Kostelec u Holešova</v>
      </c>
      <c r="T2200" t="str">
        <f t="array" ref="T2200">IFERROR(INDEX($S$3:$S$6255,SMALL(IF(ISNUMBER(SEARCH("",$S$3:$S$6255)),ROW($S$1:$S$6253),""),ROW(S2198))),"")</f>
        <v>Kostelec u Holešova</v>
      </c>
      <c r="U2200" t="s">
        <v>8253</v>
      </c>
      <c r="V2200">
        <v>551341.0</v>
      </c>
    </row>
    <row r="2201" spans="19:22" ht="12.75">
      <c r="S2201" t="str">
        <f>IF(ISNUMBER(SEARCH(ZAKL_DATA!$B$18,FU!$U2201)),U2201,"")</f>
        <v>Kostelec u Křížků</v>
      </c>
      <c r="T2201" t="str">
        <f t="array" ref="T2201">IFERROR(INDEX($S$3:$S$6255,SMALL(IF(ISNUMBER(SEARCH("",$S$3:$S$6255)),ROW($S$1:$S$6253),""),ROW(S2199))),"")</f>
        <v>Kostelec u Křížků</v>
      </c>
      <c r="U2201" t="s">
        <v>4744</v>
      </c>
      <c r="V2201">
        <v>551350.0</v>
      </c>
    </row>
    <row r="2202" spans="19:22" ht="12.75">
      <c r="S2202" t="str">
        <f>IF(ISNUMBER(SEARCH(ZAKL_DATA!$B$18,FU!$U2202)),U2202,"")</f>
        <v>Kostelecké Horky</v>
      </c>
      <c r="T2202" t="str">
        <f t="array" ref="T2202">IFERROR(INDEX($S$3:$S$6255,SMALL(IF(ISNUMBER(SEARCH("",$S$3:$S$6255)),ROW($S$1:$S$6253),""),ROW(S2200))),"")</f>
        <v>Kostelecké Horky</v>
      </c>
      <c r="U2202" t="s">
        <v>7446</v>
      </c>
      <c r="V2202">
        <v>551384.0</v>
      </c>
    </row>
    <row r="2203" spans="19:22" ht="12.75">
      <c r="S2203" t="str">
        <f>IF(ISNUMBER(SEARCH(ZAKL_DATA!$B$18,FU!$U2203)),U2203,"")</f>
        <v>Kostelní Hlavno</v>
      </c>
      <c r="T2203" t="str">
        <f t="array" ref="T2203">IFERROR(INDEX($S$3:$S$6255,SMALL(IF(ISNUMBER(SEARCH("",$S$3:$S$6255)),ROW($S$1:$S$6253),""),ROW(S2201))),"")</f>
        <v>Kostelní Hlavno</v>
      </c>
      <c r="U2203" t="s">
        <v>4551</v>
      </c>
      <c r="V2203">
        <v>551392.0</v>
      </c>
    </row>
    <row r="2204" spans="19:22" ht="12.75">
      <c r="S2204" t="str">
        <f>IF(ISNUMBER(SEARCH(ZAKL_DATA!$B$18,FU!$U2204)),U2204,"")</f>
        <v>Kostelní Lhota</v>
      </c>
      <c r="T2204" t="str">
        <f t="array" ref="T2204">IFERROR(INDEX($S$3:$S$6255,SMALL(IF(ISNUMBER(SEARCH("",$S$3:$S$6255)),ROW($S$1:$S$6253),""),ROW(S2202))),"")</f>
        <v>Kostelní Lhota</v>
      </c>
      <c r="U2204" t="s">
        <v>4656</v>
      </c>
      <c r="V2204">
        <v>551414.0</v>
      </c>
    </row>
    <row r="2205" spans="19:22" ht="12.75">
      <c r="S2205" t="str">
        <f>IF(ISNUMBER(SEARCH(ZAKL_DATA!$B$18,FU!$U2205)),U2205,"")</f>
        <v>Kostelní Myslová</v>
      </c>
      <c r="T2205" t="str">
        <f t="array" ref="T2205">IFERROR(INDEX($S$3:$S$6255,SMALL(IF(ISNUMBER(SEARCH("",$S$3:$S$6255)),ROW($S$1:$S$6253),""),ROW(S2203))),"")</f>
        <v>Kostelní Myslová</v>
      </c>
      <c r="U2205" t="s">
        <v>8168</v>
      </c>
      <c r="V2205">
        <v>551457.0</v>
      </c>
    </row>
    <row r="2206" spans="19:22" ht="12.75">
      <c r="S2206" t="str">
        <f>IF(ISNUMBER(SEARCH(ZAKL_DATA!$B$18,FU!$U2206)),U2206,"")</f>
        <v>Kostelní Radouň</v>
      </c>
      <c r="T2206" t="str">
        <f t="array" ref="T2206">IFERROR(INDEX($S$3:$S$6255,SMALL(IF(ISNUMBER(SEARCH("",$S$3:$S$6255)),ROW($S$1:$S$6253),""),ROW(S2204))),"")</f>
        <v>Kostelní Radouň</v>
      </c>
      <c r="U2206" t="s">
        <v>3751</v>
      </c>
      <c r="V2206">
        <v>551465.0</v>
      </c>
    </row>
    <row r="2207" spans="19:22" ht="12.75">
      <c r="S2207" t="str">
        <f>IF(ISNUMBER(SEARCH(ZAKL_DATA!$B$18,FU!$U2207)),U2207,"")</f>
        <v>Kostelní Vydří</v>
      </c>
      <c r="T2207" t="str">
        <f t="array" ref="T2207">IFERROR(INDEX($S$3:$S$6255,SMALL(IF(ISNUMBER(SEARCH("",$S$3:$S$6255)),ROW($S$1:$S$6253),""),ROW(S2205))),"")</f>
        <v>Kostelní Vydří</v>
      </c>
      <c r="U2207" t="s">
        <v>3746</v>
      </c>
      <c r="V2207">
        <v>551473.0</v>
      </c>
    </row>
    <row r="2208" spans="19:22" ht="12.75">
      <c r="S2208" t="str">
        <f>IF(ISNUMBER(SEARCH(ZAKL_DATA!$B$18,FU!$U2208)),U2208,"")</f>
        <v>Kostěnice</v>
      </c>
      <c r="T2208" t="str">
        <f t="array" ref="T2208">IFERROR(INDEX($S$3:$S$6255,SMALL(IF(ISNUMBER(SEARCH("",$S$3:$S$6255)),ROW($S$1:$S$6253),""),ROW(S2206))),"")</f>
        <v>Kostěnice</v>
      </c>
      <c r="U2208" t="s">
        <v>7376</v>
      </c>
      <c r="V2208">
        <v>551481.0</v>
      </c>
    </row>
    <row r="2209" spans="19:22" ht="12.75">
      <c r="S2209" t="str">
        <f>IF(ISNUMBER(SEARCH(ZAKL_DATA!$B$18,FU!$U2209)),U2209,"")</f>
        <v>Kostice</v>
      </c>
      <c r="T2209" t="str">
        <f t="array" ref="T2209">IFERROR(INDEX($S$3:$S$6255,SMALL(IF(ISNUMBER(SEARCH("",$S$3:$S$6255)),ROW($S$1:$S$6253),""),ROW(S2207))),"")</f>
        <v>Kostice</v>
      </c>
      <c r="U2209" t="s">
        <v>7976</v>
      </c>
      <c r="V2209">
        <v>551490.0</v>
      </c>
    </row>
    <row r="2210" spans="19:22" ht="12.75">
      <c r="S2210" t="str">
        <f>IF(ISNUMBER(SEARCH(ZAKL_DATA!$B$18,FU!$U2210)),U2210,"")</f>
        <v>Kostníky</v>
      </c>
      <c r="T2210" t="str">
        <f t="array" ref="T2210">IFERROR(INDEX($S$3:$S$6255,SMALL(IF(ISNUMBER(SEARCH("",$S$3:$S$6255)),ROW($S$1:$S$6253),""),ROW(S2208))),"")</f>
        <v>Kostníky</v>
      </c>
      <c r="U2210" t="s">
        <v>8407</v>
      </c>
      <c r="V2210">
        <v>551503.0</v>
      </c>
    </row>
    <row r="2211" spans="19:22" ht="12.75">
      <c r="S2211" t="str">
        <f>IF(ISNUMBER(SEARCH(ZAKL_DATA!$B$18,FU!$U2211)),U2211,"")</f>
        <v>Kostomlátky</v>
      </c>
      <c r="T2211" t="str">
        <f t="array" ref="T2211">IFERROR(INDEX($S$3:$S$6255,SMALL(IF(ISNUMBER(SEARCH("",$S$3:$S$6255)),ROW($S$1:$S$6253),""),ROW(S2209))),"")</f>
        <v>Kostomlátky</v>
      </c>
      <c r="U2211" t="s">
        <v>3938</v>
      </c>
      <c r="V2211">
        <v>551520.0</v>
      </c>
    </row>
    <row r="2212" spans="19:22" ht="12.75">
      <c r="S2212" t="str">
        <f>IF(ISNUMBER(SEARCH(ZAKL_DATA!$B$18,FU!$U2212)),U2212,"")</f>
        <v>Kostomlaty nad Labem</v>
      </c>
      <c r="T2212" t="str">
        <f t="array" ref="T2212">IFERROR(INDEX($S$3:$S$6255,SMALL(IF(ISNUMBER(SEARCH("",$S$3:$S$6255)),ROW($S$1:$S$6253),""),ROW(S2210))),"")</f>
        <v>Kostomlaty nad Labem</v>
      </c>
      <c r="U2212" t="s">
        <v>4658</v>
      </c>
      <c r="V2212">
        <v>551538.0</v>
      </c>
    </row>
    <row r="2213" spans="19:22" ht="12.75">
      <c r="S2213" t="str">
        <f>IF(ISNUMBER(SEARCH(ZAKL_DATA!$B$18,FU!$U2213)),U2213,"")</f>
        <v>Kostomlaty pod Milešovkou</v>
      </c>
      <c r="T2213" t="str">
        <f t="array" ref="T2213">IFERROR(INDEX($S$3:$S$6255,SMALL(IF(ISNUMBER(SEARCH("",$S$3:$S$6255)),ROW($S$1:$S$6253),""),ROW(S2211))),"")</f>
        <v>Kostomlaty pod Milešovkou</v>
      </c>
      <c r="U2213" t="s">
        <v>6792</v>
      </c>
      <c r="V2213">
        <v>551546.0</v>
      </c>
    </row>
    <row r="2214" spans="19:22" ht="12.75">
      <c r="S2214" t="str">
        <f>IF(ISNUMBER(SEARCH(ZAKL_DATA!$B$18,FU!$U2214)),U2214,"")</f>
        <v>Kostomlaty pod Řípem</v>
      </c>
      <c r="T2214" t="str">
        <f t="array" ref="T2214">IFERROR(INDEX($S$3:$S$6255,SMALL(IF(ISNUMBER(SEARCH("",$S$3:$S$6255)),ROW($S$1:$S$6253),""),ROW(S2212))),"")</f>
        <v>Kostomlaty pod Řípem</v>
      </c>
      <c r="U2214" t="s">
        <v>6599</v>
      </c>
      <c r="V2214">
        <v>551554.0</v>
      </c>
    </row>
    <row r="2215" spans="19:22" ht="12.75">
      <c r="S2215" t="str">
        <f>IF(ISNUMBER(SEARCH(ZAKL_DATA!$B$18,FU!$U2215)),U2215,"")</f>
        <v>Košařiska</v>
      </c>
      <c r="T2215" t="str">
        <f t="array" ref="T2215">IFERROR(INDEX($S$3:$S$6255,SMALL(IF(ISNUMBER(SEARCH("",$S$3:$S$6255)),ROW($S$1:$S$6253),""),ROW(S2213))),"")</f>
        <v>Košařiska</v>
      </c>
      <c r="U2215" t="s">
        <v>3728</v>
      </c>
      <c r="V2215">
        <v>551562.0</v>
      </c>
    </row>
    <row r="2216" spans="19:22" ht="12.75">
      <c r="S2216" t="str">
        <f>IF(ISNUMBER(SEARCH(ZAKL_DATA!$B$18,FU!$U2216)),U2216,"")</f>
        <v>Košátky</v>
      </c>
      <c r="T2216" t="str">
        <f t="array" ref="T2216">IFERROR(INDEX($S$3:$S$6255,SMALL(IF(ISNUMBER(SEARCH("",$S$3:$S$6255)),ROW($S$1:$S$6253),""),ROW(S2214))),"")</f>
        <v>Košátky</v>
      </c>
      <c r="U2216" t="s">
        <v>6682</v>
      </c>
      <c r="V2216">
        <v>551571.0</v>
      </c>
    </row>
    <row r="2217" spans="19:22" ht="12.75">
      <c r="S2217" t="str">
        <f>IF(ISNUMBER(SEARCH(ZAKL_DATA!$B$18,FU!$U2217)),U2217,"")</f>
        <v>Košetice</v>
      </c>
      <c r="T2217" t="str">
        <f t="array" ref="T2217">IFERROR(INDEX($S$3:$S$6255,SMALL(IF(ISNUMBER(SEARCH("",$S$3:$S$6255)),ROW($S$1:$S$6253),""),ROW(S2215))),"")</f>
        <v>Košetice</v>
      </c>
      <c r="U2217" t="s">
        <v>5420</v>
      </c>
      <c r="V2217">
        <v>551589.0</v>
      </c>
    </row>
    <row r="2218" spans="19:22" ht="12.75">
      <c r="S2218" t="str">
        <f>IF(ISNUMBER(SEARCH(ZAKL_DATA!$B$18,FU!$U2218)),U2218,"")</f>
        <v>Košice</v>
      </c>
      <c r="T2218" t="str">
        <f t="array" ref="T2218">IFERROR(INDEX($S$3:$S$6255,SMALL(IF(ISNUMBER(SEARCH("",$S$3:$S$6255)),ROW($S$1:$S$6253),""),ROW(S2216))),"")</f>
        <v>Košice</v>
      </c>
      <c r="U2218" t="s">
        <v>5669</v>
      </c>
      <c r="V2218">
        <v>551597.0</v>
      </c>
    </row>
    <row r="2219" spans="19:22" ht="12.75">
      <c r="S2219" t="str">
        <f>IF(ISNUMBER(SEARCH(ZAKL_DATA!$B$18,FU!$U2219)),U2219,"")</f>
        <v>Košice</v>
      </c>
      <c r="T2219" t="str">
        <f t="array" ref="T2219">IFERROR(INDEX($S$3:$S$6255,SMALL(IF(ISNUMBER(SEARCH("",$S$3:$S$6255)),ROW($S$1:$S$6253),""),ROW(S2217))),"")</f>
        <v>Košice</v>
      </c>
      <c r="U2219" t="s">
        <v>5669</v>
      </c>
      <c r="V2219">
        <v>551601.0</v>
      </c>
    </row>
    <row r="2220" spans="19:22" ht="12.75">
      <c r="S2220" t="str">
        <f>IF(ISNUMBER(SEARCH(ZAKL_DATA!$B$18,FU!$U2220)),U2220,"")</f>
        <v>Košík</v>
      </c>
      <c r="T2220" t="str">
        <f t="array" ref="T2220">IFERROR(INDEX($S$3:$S$6255,SMALL(IF(ISNUMBER(SEARCH("",$S$3:$S$6255)),ROW($S$1:$S$6253),""),ROW(S2218))),"")</f>
        <v>Košík</v>
      </c>
      <c r="U2220" t="s">
        <v>4659</v>
      </c>
      <c r="V2220">
        <v>551619.0</v>
      </c>
    </row>
    <row r="2221" spans="19:22" ht="12.75">
      <c r="S2221" t="str">
        <f>IF(ISNUMBER(SEARCH(ZAKL_DATA!$B$18,FU!$U2221)),U2221,"")</f>
        <v>Košíky</v>
      </c>
      <c r="T2221" t="str">
        <f t="array" ref="T2221">IFERROR(INDEX($S$3:$S$6255,SMALL(IF(ISNUMBER(SEARCH("",$S$3:$S$6255)),ROW($S$1:$S$6253),""),ROW(S2219))),"")</f>
        <v>Košíky</v>
      </c>
      <c r="U2221" t="s">
        <v>8482</v>
      </c>
      <c r="V2221">
        <v>551627.0</v>
      </c>
    </row>
    <row r="2222" spans="19:22" ht="12.75">
      <c r="S2222" t="str">
        <f>IF(ISNUMBER(SEARCH(ZAKL_DATA!$B$18,FU!$U2222)),U2222,"")</f>
        <v>Košín</v>
      </c>
      <c r="T2222" t="str">
        <f t="array" ref="T2222">IFERROR(INDEX($S$3:$S$6255,SMALL(IF(ISNUMBER(SEARCH("",$S$3:$S$6255)),ROW($S$1:$S$6253),""),ROW(S2220))),"")</f>
        <v>Košín</v>
      </c>
      <c r="U2222" t="s">
        <v>6421</v>
      </c>
      <c r="V2222">
        <v>551635.0</v>
      </c>
    </row>
    <row r="2223" spans="19:22" ht="12.75">
      <c r="S2223" t="str">
        <f>IF(ISNUMBER(SEARCH(ZAKL_DATA!$B$18,FU!$U2223)),U2223,"")</f>
        <v>Košťálov</v>
      </c>
      <c r="T2223" t="str">
        <f t="array" ref="T2223">IFERROR(INDEX($S$3:$S$6255,SMALL(IF(ISNUMBER(SEARCH("",$S$3:$S$6255)),ROW($S$1:$S$6253),""),ROW(S2221))),"")</f>
        <v>Košťálov</v>
      </c>
      <c r="U2223" t="s">
        <v>7502</v>
      </c>
      <c r="V2223">
        <v>551643.0</v>
      </c>
    </row>
    <row r="2224" spans="19:22" ht="12.75">
      <c r="S2224" t="str">
        <f>IF(ISNUMBER(SEARCH(ZAKL_DATA!$B$18,FU!$U2224)),U2224,"")</f>
        <v>Košťany</v>
      </c>
      <c r="T2224" t="str">
        <f t="array" ref="T2224">IFERROR(INDEX($S$3:$S$6255,SMALL(IF(ISNUMBER(SEARCH("",$S$3:$S$6255)),ROW($S$1:$S$6253),""),ROW(S2222))),"")</f>
        <v>Košťany</v>
      </c>
      <c r="U2224" t="s">
        <v>6793</v>
      </c>
      <c r="V2224">
        <v>551651.0</v>
      </c>
    </row>
    <row r="2225" spans="19:22" ht="12.75">
      <c r="S2225" t="str">
        <f>IF(ISNUMBER(SEARCH(ZAKL_DATA!$B$18,FU!$U2225)),U2225,"")</f>
        <v>Koštice</v>
      </c>
      <c r="T2225" t="str">
        <f t="array" ref="T2225">IFERROR(INDEX($S$3:$S$6255,SMALL(IF(ISNUMBER(SEARCH("",$S$3:$S$6255)),ROW($S$1:$S$6253),""),ROW(S2223))),"")</f>
        <v>Koštice</v>
      </c>
      <c r="U2225" t="s">
        <v>6700</v>
      </c>
      <c r="V2225">
        <v>551660.0</v>
      </c>
    </row>
    <row r="2226" spans="19:22" ht="12.75">
      <c r="S2226" t="str">
        <f>IF(ISNUMBER(SEARCH(ZAKL_DATA!$B$18,FU!$U2226)),U2226,"")</f>
        <v>Kotenčice</v>
      </c>
      <c r="T2226" t="str">
        <f t="array" ref="T2226">IFERROR(INDEX($S$3:$S$6255,SMALL(IF(ISNUMBER(SEARCH("",$S$3:$S$6255)),ROW($S$1:$S$6253),""),ROW(S2224))),"")</f>
        <v>Kotenčice</v>
      </c>
      <c r="U2226" t="s">
        <v>3841</v>
      </c>
      <c r="V2226">
        <v>551678.0</v>
      </c>
    </row>
    <row r="2227" spans="19:22" ht="12.75">
      <c r="S2227" t="str">
        <f>IF(ISNUMBER(SEARCH(ZAKL_DATA!$B$18,FU!$U2227)),U2227,"")</f>
        <v>Kotlasy</v>
      </c>
      <c r="T2227" t="str">
        <f t="array" ref="T2227">IFERROR(INDEX($S$3:$S$6255,SMALL(IF(ISNUMBER(SEARCH("",$S$3:$S$6255)),ROW($S$1:$S$6253),""),ROW(S2225))),"")</f>
        <v>Kotlasy</v>
      </c>
      <c r="U2227" t="s">
        <v>8724</v>
      </c>
      <c r="V2227">
        <v>551686.0</v>
      </c>
    </row>
    <row r="2228" spans="19:22" ht="12.75">
      <c r="S2228" t="str">
        <f>IF(ISNUMBER(SEARCH(ZAKL_DATA!$B$18,FU!$U2228)),U2228,"")</f>
        <v>Kotopeky</v>
      </c>
      <c r="T2228" t="str">
        <f t="array" ref="T2228">IFERROR(INDEX($S$3:$S$6255,SMALL(IF(ISNUMBER(SEARCH("",$S$3:$S$6255)),ROW($S$1:$S$6253),""),ROW(S2226))),"")</f>
        <v>Kotopeky</v>
      </c>
      <c r="U2228" t="s">
        <v>4361</v>
      </c>
      <c r="V2228">
        <v>551694.0</v>
      </c>
    </row>
    <row r="2229" spans="19:22" ht="12.75">
      <c r="S2229" t="str">
        <f>IF(ISNUMBER(SEARCH(ZAKL_DATA!$B$18,FU!$U2229)),U2229,"")</f>
        <v>Kotovice</v>
      </c>
      <c r="T2229" t="str">
        <f t="array" ref="T2229">IFERROR(INDEX($S$3:$S$6255,SMALL(IF(ISNUMBER(SEARCH("",$S$3:$S$6255)),ROW($S$1:$S$6253),""),ROW(S2227))),"")</f>
        <v>Kotovice</v>
      </c>
      <c r="U2229" t="s">
        <v>4927</v>
      </c>
      <c r="V2229">
        <v>551708.0</v>
      </c>
    </row>
    <row r="2230" spans="19:22" ht="12.75">
      <c r="S2230" t="str">
        <f>IF(ISNUMBER(SEARCH(ZAKL_DATA!$B$18,FU!$U2230)),U2230,"")</f>
        <v>Kotvrdovice</v>
      </c>
      <c r="T2230" t="str">
        <f t="array" ref="T2230">IFERROR(INDEX($S$3:$S$6255,SMALL(IF(ISNUMBER(SEARCH("",$S$3:$S$6255)),ROW($S$1:$S$6253),""),ROW(S2228))),"")</f>
        <v>Kotvrdovice</v>
      </c>
      <c r="U2230" t="s">
        <v>7783</v>
      </c>
      <c r="V2230">
        <v>551716.0</v>
      </c>
    </row>
    <row r="2231" spans="19:22" ht="12.75">
      <c r="S2231" t="str">
        <f>IF(ISNUMBER(SEARCH(ZAKL_DATA!$B$18,FU!$U2231)),U2231,"")</f>
        <v>Kounice</v>
      </c>
      <c r="T2231" t="str">
        <f t="array" ref="T2231">IFERROR(INDEX($S$3:$S$6255,SMALL(IF(ISNUMBER(SEARCH("",$S$3:$S$6255)),ROW($S$1:$S$6253),""),ROW(S2229))),"")</f>
        <v>Kounice</v>
      </c>
      <c r="U2231" t="s">
        <v>4660</v>
      </c>
      <c r="V2231">
        <v>551724.0</v>
      </c>
    </row>
    <row r="2232" spans="19:22" ht="12.75">
      <c r="S2232" t="str">
        <f>IF(ISNUMBER(SEARCH(ZAKL_DATA!$B$18,FU!$U2232)),U2232,"")</f>
        <v>Kounov</v>
      </c>
      <c r="T2232" t="str">
        <f t="array" ref="T2232">IFERROR(INDEX($S$3:$S$6255,SMALL(IF(ISNUMBER(SEARCH("",$S$3:$S$6255)),ROW($S$1:$S$6253),""),ROW(S2230))),"")</f>
        <v>Kounov</v>
      </c>
      <c r="U2232" t="s">
        <v>5041</v>
      </c>
      <c r="V2232">
        <v>551732.0</v>
      </c>
    </row>
    <row r="2233" spans="19:22" ht="12.75">
      <c r="S2233" t="str">
        <f>IF(ISNUMBER(SEARCH(ZAKL_DATA!$B$18,FU!$U2233)),U2233,"")</f>
        <v>Kounov</v>
      </c>
      <c r="T2233" t="str">
        <f t="array" ref="T2233">IFERROR(INDEX($S$3:$S$6255,SMALL(IF(ISNUMBER(SEARCH("",$S$3:$S$6255)),ROW($S$1:$S$6253),""),ROW(S2231))),"")</f>
        <v>Kounov</v>
      </c>
      <c r="U2233" t="s">
        <v>5041</v>
      </c>
      <c r="V2233">
        <v>551741.0</v>
      </c>
    </row>
    <row r="2234" spans="19:22" ht="12.75">
      <c r="S2234" t="str">
        <f>IF(ISNUMBER(SEARCH(ZAKL_DATA!$B$18,FU!$U2234)),U2234,"")</f>
        <v>Koupě</v>
      </c>
      <c r="T2234" t="str">
        <f t="array" ref="T2234">IFERROR(INDEX($S$3:$S$6255,SMALL(IF(ISNUMBER(SEARCH("",$S$3:$S$6255)),ROW($S$1:$S$6253),""),ROW(S2232))),"")</f>
        <v>Koupě</v>
      </c>
      <c r="U2234" t="s">
        <v>3943</v>
      </c>
      <c r="V2234">
        <v>551759.0</v>
      </c>
    </row>
    <row r="2235" spans="19:22" ht="12.75">
      <c r="S2235" t="str">
        <f>IF(ISNUMBER(SEARCH(ZAKL_DATA!$B$18,FU!$U2235)),U2235,"")</f>
        <v>Kouřim</v>
      </c>
      <c r="T2235" t="str">
        <f t="array" ref="T2235">IFERROR(INDEX($S$3:$S$6255,SMALL(IF(ISNUMBER(SEARCH("",$S$3:$S$6255)),ROW($S$1:$S$6253),""),ROW(S2233))),"")</f>
        <v>Kouřim</v>
      </c>
      <c r="U2235" t="s">
        <v>4297</v>
      </c>
      <c r="V2235">
        <v>551767.0</v>
      </c>
    </row>
    <row r="2236" spans="19:22" ht="12.75">
      <c r="S2236" t="str">
        <f>IF(ISNUMBER(SEARCH(ZAKL_DATA!$B$18,FU!$U2236)),U2236,"")</f>
        <v>Kout na Šumavě</v>
      </c>
      <c r="T2236" t="str">
        <f t="array" ref="T2236">IFERROR(INDEX($S$3:$S$6255,SMALL(IF(ISNUMBER(SEARCH("",$S$3:$S$6255)),ROW($S$1:$S$6253),""),ROW(S2234))),"")</f>
        <v>Kout na Šumavě</v>
      </c>
      <c r="U2236" t="s">
        <v>5874</v>
      </c>
      <c r="V2236">
        <v>551775.0</v>
      </c>
    </row>
    <row r="2237" spans="19:22" ht="12.75">
      <c r="S2237" t="str">
        <f>IF(ISNUMBER(SEARCH(ZAKL_DATA!$B$18,FU!$U2237)),U2237,"")</f>
        <v>Kouty</v>
      </c>
      <c r="T2237" t="str">
        <f t="array" ref="T2237">IFERROR(INDEX($S$3:$S$6255,SMALL(IF(ISNUMBER(SEARCH("",$S$3:$S$6255)),ROW($S$1:$S$6253),""),ROW(S2235))),"")</f>
        <v>Kouty</v>
      </c>
      <c r="U2237" t="s">
        <v>4445</v>
      </c>
      <c r="V2237">
        <v>551783.0</v>
      </c>
    </row>
    <row r="2238" spans="19:22" ht="12.75">
      <c r="S2238" t="str">
        <f>IF(ISNUMBER(SEARCH(ZAKL_DATA!$B$18,FU!$U2238)),U2238,"")</f>
        <v>Kouty</v>
      </c>
      <c r="T2238" t="str">
        <f t="array" ref="T2238">IFERROR(INDEX($S$3:$S$6255,SMALL(IF(ISNUMBER(SEARCH("",$S$3:$S$6255)),ROW($S$1:$S$6253),""),ROW(S2236))),"")</f>
        <v>Kouty</v>
      </c>
      <c r="U2238" t="s">
        <v>4445</v>
      </c>
      <c r="V2238">
        <v>551791.0</v>
      </c>
    </row>
    <row r="2239" spans="19:22" ht="12.75">
      <c r="S2239" t="str">
        <f>IF(ISNUMBER(SEARCH(ZAKL_DATA!$B$18,FU!$U2239)),U2239,"")</f>
        <v>Kouty</v>
      </c>
      <c r="T2239" t="str">
        <f t="array" ref="T2239">IFERROR(INDEX($S$3:$S$6255,SMALL(IF(ISNUMBER(SEARCH("",$S$3:$S$6255)),ROW($S$1:$S$6253),""),ROW(S2237))),"")</f>
        <v>Kouty</v>
      </c>
      <c r="U2239" t="s">
        <v>4445</v>
      </c>
      <c r="V2239">
        <v>551805.0</v>
      </c>
    </row>
    <row r="2240" spans="19:22" ht="12.75">
      <c r="S2240" t="str">
        <f>IF(ISNUMBER(SEARCH(ZAKL_DATA!$B$18,FU!$U2240)),U2240,"")</f>
        <v>Kovač</v>
      </c>
      <c r="T2240" t="str">
        <f t="array" ref="T2240">IFERROR(INDEX($S$3:$S$6255,SMALL(IF(ISNUMBER(SEARCH("",$S$3:$S$6255)),ROW($S$1:$S$6253),""),ROW(S2238))),"")</f>
        <v>Kovač</v>
      </c>
      <c r="U2240" t="s">
        <v>5482</v>
      </c>
      <c r="V2240">
        <v>551813.0</v>
      </c>
    </row>
    <row r="2241" spans="19:22" ht="12.75">
      <c r="S2241" t="str">
        <f>IF(ISNUMBER(SEARCH(ZAKL_DATA!$B$18,FU!$U2241)),U2241,"")</f>
        <v>Kovalovice</v>
      </c>
      <c r="T2241" t="str">
        <f t="array" ref="T2241">IFERROR(INDEX($S$3:$S$6255,SMALL(IF(ISNUMBER(SEARCH("",$S$3:$S$6255)),ROW($S$1:$S$6253),""),ROW(S2239))),"")</f>
        <v>Kovalovice</v>
      </c>
      <c r="U2241" t="s">
        <v>7874</v>
      </c>
      <c r="V2241">
        <v>551821.0</v>
      </c>
    </row>
    <row r="2242" spans="19:22" ht="12.75">
      <c r="S2242" t="str">
        <f>IF(ISNUMBER(SEARCH(ZAKL_DATA!$B$18,FU!$U2242)),U2242,"")</f>
        <v>Koválovice-Osíčany</v>
      </c>
      <c r="T2242" t="str">
        <f t="array" ref="T2242">IFERROR(INDEX($S$3:$S$6255,SMALL(IF(ISNUMBER(SEARCH("",$S$3:$S$6255)),ROW($S$1:$S$6253),""),ROW(S2240))),"")</f>
        <v>Koválovice-Osíčany</v>
      </c>
      <c r="U2242" t="s">
        <v>8322</v>
      </c>
      <c r="V2242">
        <v>551830.0</v>
      </c>
    </row>
    <row r="2243" spans="19:22" ht="12.75">
      <c r="S2243" t="str">
        <f>IF(ISNUMBER(SEARCH(ZAKL_DATA!$B$18,FU!$U2243)),U2243,"")</f>
        <v>Kováň</v>
      </c>
      <c r="T2243" t="str">
        <f t="array" ref="T2243">IFERROR(INDEX($S$3:$S$6255,SMALL(IF(ISNUMBER(SEARCH("",$S$3:$S$6255)),ROW($S$1:$S$6253),""),ROW(S2241))),"")</f>
        <v>Kováň</v>
      </c>
      <c r="U2243" t="s">
        <v>7125</v>
      </c>
      <c r="V2243">
        <v>551848.0</v>
      </c>
    </row>
    <row r="2244" spans="19:22" ht="12.75">
      <c r="S2244" t="str">
        <f>IF(ISNUMBER(SEARCH(ZAKL_DATA!$B$18,FU!$U2244)),U2244,"")</f>
        <v>Kovanec</v>
      </c>
      <c r="T2244" t="str">
        <f t="array" ref="T2244">IFERROR(INDEX($S$3:$S$6255,SMALL(IF(ISNUMBER(SEARCH("",$S$3:$S$6255)),ROW($S$1:$S$6253),""),ROW(S2242))),"")</f>
        <v>Kovanec</v>
      </c>
      <c r="U2244" t="s">
        <v>7129</v>
      </c>
      <c r="V2244">
        <v>551856.0</v>
      </c>
    </row>
    <row r="2245" spans="19:22" ht="12.75">
      <c r="S2245" t="str">
        <f>IF(ISNUMBER(SEARCH(ZAKL_DATA!$B$18,FU!$U2245)),U2245,"")</f>
        <v>Kovanice</v>
      </c>
      <c r="T2245" t="str">
        <f t="array" ref="T2245">IFERROR(INDEX($S$3:$S$6255,SMALL(IF(ISNUMBER(SEARCH("",$S$3:$S$6255)),ROW($S$1:$S$6253),""),ROW(S2243))),"")</f>
        <v>Kovanice</v>
      </c>
      <c r="U2245" t="s">
        <v>4662</v>
      </c>
      <c r="V2245">
        <v>551864.0</v>
      </c>
    </row>
    <row r="2246" spans="19:22" ht="12.75">
      <c r="S2246" t="str">
        <f>IF(ISNUMBER(SEARCH(ZAKL_DATA!$B$18,FU!$U2246)),U2246,"")</f>
        <v>Kovářov</v>
      </c>
      <c r="T2246" t="str">
        <f t="array" ref="T2246">IFERROR(INDEX($S$3:$S$6255,SMALL(IF(ISNUMBER(SEARCH("",$S$3:$S$6255)),ROW($S$1:$S$6253),""),ROW(S2244))),"")</f>
        <v>Kovářov</v>
      </c>
      <c r="U2246" t="s">
        <v>5531</v>
      </c>
      <c r="V2246">
        <v>551872.0</v>
      </c>
    </row>
    <row r="2247" spans="19:22" ht="12.75">
      <c r="S2247" t="str">
        <f>IF(ISNUMBER(SEARCH(ZAKL_DATA!$B$18,FU!$U2247)),U2247,"")</f>
        <v>Kovářská</v>
      </c>
      <c r="T2247" t="str">
        <f t="array" ref="T2247">IFERROR(INDEX($S$3:$S$6255,SMALL(IF(ISNUMBER(SEARCH("",$S$3:$S$6255)),ROW($S$1:$S$6253),""),ROW(S2245))),"")</f>
        <v>Kovářská</v>
      </c>
      <c r="U2247" t="s">
        <v>6437</v>
      </c>
      <c r="V2247">
        <v>551881.0</v>
      </c>
    </row>
    <row r="2248" spans="19:22" ht="12.75">
      <c r="S2248" t="str">
        <f>IF(ISNUMBER(SEARCH(ZAKL_DATA!$B$18,FU!$U2248)),U2248,"")</f>
        <v>Kovčín</v>
      </c>
      <c r="T2248" t="str">
        <f t="array" ref="T2248">IFERROR(INDEX($S$3:$S$6255,SMALL(IF(ISNUMBER(SEARCH("",$S$3:$S$6255)),ROW($S$1:$S$6253),""),ROW(S2246))),"")</f>
        <v>Kovčín</v>
      </c>
      <c r="U2248" t="s">
        <v>7550</v>
      </c>
      <c r="V2248">
        <v>551899.0</v>
      </c>
    </row>
    <row r="2249" spans="19:22" ht="12.75">
      <c r="S2249" t="str">
        <f>IF(ISNUMBER(SEARCH(ZAKL_DATA!$B$18,FU!$U2249)),U2249,"")</f>
        <v>Kozárov</v>
      </c>
      <c r="T2249" t="str">
        <f t="array" ref="T2249">IFERROR(INDEX($S$3:$S$6255,SMALL(IF(ISNUMBER(SEARCH("",$S$3:$S$6255)),ROW($S$1:$S$6253),""),ROW(S2247))),"")</f>
        <v>Kozárov</v>
      </c>
      <c r="U2249" t="s">
        <v>7784</v>
      </c>
      <c r="V2249">
        <v>551902.0</v>
      </c>
    </row>
    <row r="2250" spans="19:22" ht="12.75">
      <c r="S2250" t="str">
        <f>IF(ISNUMBER(SEARCH(ZAKL_DATA!$B$18,FU!$U2250)),U2250,"")</f>
        <v>Kozárovice</v>
      </c>
      <c r="T2250" t="str">
        <f t="array" ref="T2250">IFERROR(INDEX($S$3:$S$6255,SMALL(IF(ISNUMBER(SEARCH("",$S$3:$S$6255)),ROW($S$1:$S$6253),""),ROW(S2248))),"")</f>
        <v>Kozárovice</v>
      </c>
      <c r="U2250" t="s">
        <v>4919</v>
      </c>
      <c r="V2250">
        <v>551911.0</v>
      </c>
    </row>
    <row r="2251" spans="19:22" ht="12.75">
      <c r="S2251" t="str">
        <f>IF(ISNUMBER(SEARCH(ZAKL_DATA!$B$18,FU!$U2251)),U2251,"")</f>
        <v>Kozlany</v>
      </c>
      <c r="T2251" t="str">
        <f t="array" ref="T2251">IFERROR(INDEX($S$3:$S$6255,SMALL(IF(ISNUMBER(SEARCH("",$S$3:$S$6255)),ROW($S$1:$S$6253),""),ROW(S2249))),"")</f>
        <v>Kozlany</v>
      </c>
      <c r="U2251" t="s">
        <v>5579</v>
      </c>
      <c r="V2251">
        <v>551929.0</v>
      </c>
    </row>
    <row r="2252" spans="19:22" ht="12.75">
      <c r="S2252" t="str">
        <f>IF(ISNUMBER(SEARCH(ZAKL_DATA!$B$18,FU!$U2252)),U2252,"")</f>
        <v>Kozlany</v>
      </c>
      <c r="T2252" t="str">
        <f t="array" ref="T2252">IFERROR(INDEX($S$3:$S$6255,SMALL(IF(ISNUMBER(SEARCH("",$S$3:$S$6255)),ROW($S$1:$S$6253),""),ROW(S2250))),"")</f>
        <v>Kozlany</v>
      </c>
      <c r="U2252" t="s">
        <v>5579</v>
      </c>
      <c r="V2252">
        <v>551937.0</v>
      </c>
    </row>
    <row r="2253" spans="19:22" ht="12.75">
      <c r="S2253" t="str">
        <f>IF(ISNUMBER(SEARCH(ZAKL_DATA!$B$18,FU!$U2253)),U2253,"")</f>
        <v>Kozlov</v>
      </c>
      <c r="T2253" t="str">
        <f t="array" ref="T2253">IFERROR(INDEX($S$3:$S$6255,SMALL(IF(ISNUMBER(SEARCH("",$S$3:$S$6255)),ROW($S$1:$S$6253),""),ROW(S2251))),"")</f>
        <v>Kozlov</v>
      </c>
      <c r="U2253" t="s">
        <v>6877</v>
      </c>
      <c r="V2253">
        <v>551945.0</v>
      </c>
    </row>
    <row r="2254" spans="19:22" ht="12.75">
      <c r="S2254" t="str">
        <f>IF(ISNUMBER(SEARCH(ZAKL_DATA!$B$18,FU!$U2254)),U2254,"")</f>
        <v>Kozlov</v>
      </c>
      <c r="T2254" t="str">
        <f t="array" ref="T2254">IFERROR(INDEX($S$3:$S$6255,SMALL(IF(ISNUMBER(SEARCH("",$S$3:$S$6255)),ROW($S$1:$S$6253),""),ROW(S2252))),"")</f>
        <v>Kozlov</v>
      </c>
      <c r="U2254" t="s">
        <v>6877</v>
      </c>
      <c r="V2254">
        <v>551953.0</v>
      </c>
    </row>
    <row r="2255" spans="19:22" ht="12.75">
      <c r="S2255" t="str">
        <f>IF(ISNUMBER(SEARCH(ZAKL_DATA!$B$18,FU!$U2255)),U2255,"")</f>
        <v>Kozlov</v>
      </c>
      <c r="T2255" t="str">
        <f t="array" ref="T2255">IFERROR(INDEX($S$3:$S$6255,SMALL(IF(ISNUMBER(SEARCH("",$S$3:$S$6255)),ROW($S$1:$S$6253),""),ROW(S2253))),"")</f>
        <v>Kozlov</v>
      </c>
      <c r="U2255" t="s">
        <v>6877</v>
      </c>
      <c r="V2255">
        <v>551961.0</v>
      </c>
    </row>
    <row r="2256" spans="19:22" ht="12.75">
      <c r="S2256" t="str">
        <f>IF(ISNUMBER(SEARCH(ZAKL_DATA!$B$18,FU!$U2256)),U2256,"")</f>
        <v>Kozlovice</v>
      </c>
      <c r="T2256" t="str">
        <f t="array" ref="T2256">IFERROR(INDEX($S$3:$S$6255,SMALL(IF(ISNUMBER(SEARCH("",$S$3:$S$6255)),ROW($S$1:$S$6253),""),ROW(S2254))),"")</f>
        <v>Kozlovice</v>
      </c>
      <c r="U2256" t="s">
        <v>4891</v>
      </c>
      <c r="V2256">
        <v>551970.0</v>
      </c>
    </row>
    <row r="2257" spans="19:22" ht="12.75">
      <c r="S2257" t="str">
        <f>IF(ISNUMBER(SEARCH(ZAKL_DATA!$B$18,FU!$U2257)),U2257,"")</f>
        <v>Kozlovice</v>
      </c>
      <c r="T2257" t="str">
        <f t="array" ref="T2257">IFERROR(INDEX($S$3:$S$6255,SMALL(IF(ISNUMBER(SEARCH("",$S$3:$S$6255)),ROW($S$1:$S$6253),""),ROW(S2255))),"")</f>
        <v>Kozlovice</v>
      </c>
      <c r="U2257" t="s">
        <v>4891</v>
      </c>
      <c r="V2257">
        <v>551988.0</v>
      </c>
    </row>
    <row r="2258" spans="19:22" ht="12.75">
      <c r="S2258" t="str">
        <f>IF(ISNUMBER(SEARCH(ZAKL_DATA!$B$18,FU!$U2258)),U2258,"")</f>
        <v>Kozly</v>
      </c>
      <c r="T2258" t="str">
        <f t="array" ref="T2258">IFERROR(INDEX($S$3:$S$6255,SMALL(IF(ISNUMBER(SEARCH("",$S$3:$S$6255)),ROW($S$1:$S$6253),""),ROW(S2256))),"")</f>
        <v>Kozly</v>
      </c>
      <c r="U2258" t="s">
        <v>4024</v>
      </c>
      <c r="V2258">
        <v>551996.0</v>
      </c>
    </row>
    <row r="2259" spans="19:22" ht="12.75">
      <c r="S2259" t="str">
        <f>IF(ISNUMBER(SEARCH(ZAKL_DATA!$B$18,FU!$U2259)),U2259,"")</f>
        <v>Kozly</v>
      </c>
      <c r="T2259" t="str">
        <f t="array" ref="T2259">IFERROR(INDEX($S$3:$S$6255,SMALL(IF(ISNUMBER(SEARCH("",$S$3:$S$6255)),ROW($S$1:$S$6253),""),ROW(S2257))),"")</f>
        <v>Kozly</v>
      </c>
      <c r="U2259" t="s">
        <v>4024</v>
      </c>
      <c r="V2259">
        <v>552003.0</v>
      </c>
    </row>
    <row r="2260" spans="19:22" ht="12.75">
      <c r="S2260" t="str">
        <f>IF(ISNUMBER(SEARCH(ZAKL_DATA!$B$18,FU!$U2260)),U2260,"")</f>
        <v>Kozmice</v>
      </c>
      <c r="T2260" t="str">
        <f t="array" ref="T2260">IFERROR(INDEX($S$3:$S$6255,SMALL(IF(ISNUMBER(SEARCH("",$S$3:$S$6255)),ROW($S$1:$S$6253),""),ROW(S2258))),"")</f>
        <v>Kozmice</v>
      </c>
      <c r="U2260" t="s">
        <v>3968</v>
      </c>
      <c r="V2260">
        <v>552011.0</v>
      </c>
    </row>
    <row r="2261" spans="19:22" ht="12.75">
      <c r="S2261" t="str">
        <f>IF(ISNUMBER(SEARCH(ZAKL_DATA!$B$18,FU!$U2261)),U2261,"")</f>
        <v>Kozmice</v>
      </c>
      <c r="T2261" t="str">
        <f t="array" ref="T2261">IFERROR(INDEX($S$3:$S$6255,SMALL(IF(ISNUMBER(SEARCH("",$S$3:$S$6255)),ROW($S$1:$S$6253),""),ROW(S2259))),"")</f>
        <v>Kozmice</v>
      </c>
      <c r="U2261" t="s">
        <v>3968</v>
      </c>
      <c r="V2261">
        <v>552020.0</v>
      </c>
    </row>
    <row r="2262" spans="19:22" ht="12.75">
      <c r="S2262" t="str">
        <f>IF(ISNUMBER(SEARCH(ZAKL_DATA!$B$18,FU!$U2262)),U2262,"")</f>
        <v>Kozojedy</v>
      </c>
      <c r="T2262" t="str">
        <f t="array" ref="T2262">IFERROR(INDEX($S$3:$S$6255,SMALL(IF(ISNUMBER(SEARCH("",$S$3:$S$6255)),ROW($S$1:$S$6253),""),ROW(S2260))),"")</f>
        <v>Kozojedy</v>
      </c>
      <c r="U2262" t="s">
        <v>4298</v>
      </c>
      <c r="V2262">
        <v>552038.0</v>
      </c>
    </row>
    <row r="2263" spans="19:22" ht="12.75">
      <c r="S2263" t="str">
        <f>IF(ISNUMBER(SEARCH(ZAKL_DATA!$B$18,FU!$U2263)),U2263,"")</f>
        <v>Kozojedy</v>
      </c>
      <c r="T2263" t="str">
        <f t="array" ref="T2263">IFERROR(INDEX($S$3:$S$6255,SMALL(IF(ISNUMBER(SEARCH("",$S$3:$S$6255)),ROW($S$1:$S$6253),""),ROW(S2261))),"")</f>
        <v>Kozojedy</v>
      </c>
      <c r="U2263" t="s">
        <v>4298</v>
      </c>
      <c r="V2263">
        <v>552046.0</v>
      </c>
    </row>
    <row r="2264" spans="19:22" ht="12.75">
      <c r="S2264" t="str">
        <f>IF(ISNUMBER(SEARCH(ZAKL_DATA!$B$18,FU!$U2264)),U2264,"")</f>
        <v>Kozojedy</v>
      </c>
      <c r="T2264" t="str">
        <f t="array" ref="T2264">IFERROR(INDEX($S$3:$S$6255,SMALL(IF(ISNUMBER(SEARCH("",$S$3:$S$6255)),ROW($S$1:$S$6253),""),ROW(S2262))),"")</f>
        <v>Kozojedy</v>
      </c>
      <c r="U2264" t="s">
        <v>4298</v>
      </c>
      <c r="V2264">
        <v>552054.0</v>
      </c>
    </row>
    <row r="2265" spans="19:22" ht="12.75">
      <c r="S2265" t="str">
        <f>IF(ISNUMBER(SEARCH(ZAKL_DATA!$B$18,FU!$U2265)),U2265,"")</f>
        <v>Kozojedy</v>
      </c>
      <c r="T2265" t="str">
        <f t="array" ref="T2265">IFERROR(INDEX($S$3:$S$6255,SMALL(IF(ISNUMBER(SEARCH("",$S$3:$S$6255)),ROW($S$1:$S$6253),""),ROW(S2263))),"")</f>
        <v>Kozojedy</v>
      </c>
      <c r="U2265" t="s">
        <v>4298</v>
      </c>
      <c r="V2265">
        <v>552062.0</v>
      </c>
    </row>
    <row r="2266" spans="19:22" ht="12.75">
      <c r="S2266" t="str">
        <f>IF(ISNUMBER(SEARCH(ZAKL_DATA!$B$18,FU!$U2266)),U2266,"")</f>
        <v>Kozojídky</v>
      </c>
      <c r="T2266" t="str">
        <f t="array" ref="T2266">IFERROR(INDEX($S$3:$S$6255,SMALL(IF(ISNUMBER(SEARCH("",$S$3:$S$6255)),ROW($S$1:$S$6253),""),ROW(S2264))),"")</f>
        <v>Kozojídky</v>
      </c>
      <c r="U2266" t="s">
        <v>8078</v>
      </c>
      <c r="V2266">
        <v>552071.0</v>
      </c>
    </row>
    <row r="2267" spans="19:22" ht="12.75">
      <c r="S2267" t="str">
        <f>IF(ISNUMBER(SEARCH(ZAKL_DATA!$B$18,FU!$U2267)),U2267,"")</f>
        <v>Kozolupy</v>
      </c>
      <c r="T2267" t="str">
        <f t="array" ref="T2267">IFERROR(INDEX($S$3:$S$6255,SMALL(IF(ISNUMBER(SEARCH("",$S$3:$S$6255)),ROW($S$1:$S$6253),""),ROW(S2265))),"")</f>
        <v>Kozolupy</v>
      </c>
      <c r="U2267" t="s">
        <v>6134</v>
      </c>
      <c r="V2267">
        <v>552089.0</v>
      </c>
    </row>
    <row r="2268" spans="19:22" ht="12.75">
      <c r="S2268" t="str">
        <f>IF(ISNUMBER(SEARCH(ZAKL_DATA!$B$18,FU!$U2268)),U2268,"")</f>
        <v>Kozomín</v>
      </c>
      <c r="T2268" t="str">
        <f t="array" ref="T2268">IFERROR(INDEX($S$3:$S$6255,SMALL(IF(ISNUMBER(SEARCH("",$S$3:$S$6255)),ROW($S$1:$S$6253),""),ROW(S2266))),"")</f>
        <v>Kozomín</v>
      </c>
      <c r="U2268" t="s">
        <v>7111</v>
      </c>
      <c r="V2268">
        <v>552097.0</v>
      </c>
    </row>
    <row r="2269" spans="19:22" ht="12.75">
      <c r="S2269" t="str">
        <f>IF(ISNUMBER(SEARCH(ZAKL_DATA!$B$18,FU!$U2269)),U2269,"")</f>
        <v>Kožichovice</v>
      </c>
      <c r="T2269" t="str">
        <f t="array" ref="T2269">IFERROR(INDEX($S$3:$S$6255,SMALL(IF(ISNUMBER(SEARCH("",$S$3:$S$6255)),ROW($S$1:$S$6253),""),ROW(S2267))),"")</f>
        <v>Kožichovice</v>
      </c>
      <c r="U2269" t="s">
        <v>5213</v>
      </c>
      <c r="V2269">
        <v>552101.0</v>
      </c>
    </row>
    <row r="2270" spans="19:22" ht="12.75">
      <c r="S2270" t="str">
        <f>IF(ISNUMBER(SEARCH(ZAKL_DATA!$B$18,FU!$U2270)),U2270,"")</f>
        <v>Kožlany</v>
      </c>
      <c r="T2270" t="str">
        <f t="array" ref="T2270">IFERROR(INDEX($S$3:$S$6255,SMALL(IF(ISNUMBER(SEARCH("",$S$3:$S$6255)),ROW($S$1:$S$6253),""),ROW(S2268))),"")</f>
        <v>Kožlany</v>
      </c>
      <c r="U2270" t="s">
        <v>6135</v>
      </c>
      <c r="V2270">
        <v>552119.0</v>
      </c>
    </row>
    <row r="2271" spans="19:22" ht="12.75">
      <c r="S2271" t="str">
        <f>IF(ISNUMBER(SEARCH(ZAKL_DATA!$B$18,FU!$U2271)),U2271,"")</f>
        <v>Kožlí</v>
      </c>
      <c r="T2271" t="str">
        <f t="array" ref="T2271">IFERROR(INDEX($S$3:$S$6255,SMALL(IF(ISNUMBER(SEARCH("",$S$3:$S$6255)),ROW($S$1:$S$6253),""),ROW(S2269))),"")</f>
        <v>Kožlí</v>
      </c>
      <c r="U2271" t="s">
        <v>6296</v>
      </c>
      <c r="V2271">
        <v>552127.0</v>
      </c>
    </row>
    <row r="2272" spans="19:22" ht="12.75">
      <c r="S2272" t="str">
        <f>IF(ISNUMBER(SEARCH(ZAKL_DATA!$B$18,FU!$U2272)),U2272,"")</f>
        <v>Kožlí</v>
      </c>
      <c r="T2272" t="str">
        <f t="array" ref="T2272">IFERROR(INDEX($S$3:$S$6255,SMALL(IF(ISNUMBER(SEARCH("",$S$3:$S$6255)),ROW($S$1:$S$6253),""),ROW(S2270))),"")</f>
        <v>Kožlí</v>
      </c>
      <c r="U2272" t="s">
        <v>6296</v>
      </c>
      <c r="V2272">
        <v>552135.0</v>
      </c>
    </row>
    <row r="2273" spans="19:22" ht="12.75">
      <c r="S2273" t="str">
        <f>IF(ISNUMBER(SEARCH(ZAKL_DATA!$B$18,FU!$U2273)),U2273,"")</f>
        <v>Kožušany-Tážaly</v>
      </c>
      <c r="T2273" t="str">
        <f t="array" ref="T2273">IFERROR(INDEX($S$3:$S$6255,SMALL(IF(ISNUMBER(SEARCH("",$S$3:$S$6255)),ROW($S$1:$S$6253),""),ROW(S2271))),"")</f>
        <v>Kožušany-Tážaly</v>
      </c>
      <c r="U2273" t="s">
        <v>3661</v>
      </c>
      <c r="V2273">
        <v>552143.0</v>
      </c>
    </row>
    <row r="2274" spans="19:22" ht="12.75">
      <c r="S2274" t="str">
        <f>IF(ISNUMBER(SEARCH(ZAKL_DATA!$B$18,FU!$U2274)),U2274,"")</f>
        <v>Kožušice</v>
      </c>
      <c r="T2274" t="str">
        <f t="array" ref="T2274">IFERROR(INDEX($S$3:$S$6255,SMALL(IF(ISNUMBER(SEARCH("",$S$3:$S$6255)),ROW($S$1:$S$6253),""),ROW(S2272))),"")</f>
        <v>Kožušice</v>
      </c>
      <c r="U2274" t="s">
        <v>8538</v>
      </c>
      <c r="V2274">
        <v>552151.0</v>
      </c>
    </row>
    <row r="2275" spans="19:22" ht="12.75">
      <c r="S2275" t="str">
        <f>IF(ISNUMBER(SEARCH(ZAKL_DATA!$B$18,FU!$U2275)),U2275,"")</f>
        <v>Krabčice</v>
      </c>
      <c r="T2275" t="str">
        <f t="array" ref="T2275">IFERROR(INDEX($S$3:$S$6255,SMALL(IF(ISNUMBER(SEARCH("",$S$3:$S$6255)),ROW($S$1:$S$6253),""),ROW(S2273))),"")</f>
        <v>Krabčice</v>
      </c>
      <c r="U2275" t="s">
        <v>6600</v>
      </c>
      <c r="V2275">
        <v>552160.0</v>
      </c>
    </row>
    <row r="2276" spans="19:22" ht="12.75">
      <c r="S2276" t="str">
        <f>IF(ISNUMBER(SEARCH(ZAKL_DATA!$B$18,FU!$U2276)),U2276,"")</f>
        <v>Kraborovice</v>
      </c>
      <c r="T2276" t="str">
        <f t="array" ref="T2276">IFERROR(INDEX($S$3:$S$6255,SMALL(IF(ISNUMBER(SEARCH("",$S$3:$S$6255)),ROW($S$1:$S$6253),""),ROW(S2274))),"")</f>
        <v>Kraborovice</v>
      </c>
      <c r="U2276" t="s">
        <v>5456</v>
      </c>
      <c r="V2276">
        <v>552178.0</v>
      </c>
    </row>
    <row r="2277" spans="19:22" ht="12.75">
      <c r="S2277" t="str">
        <f>IF(ISNUMBER(SEARCH(ZAKL_DATA!$B$18,FU!$U2277)),U2277,"")</f>
        <v>Krahulčí</v>
      </c>
      <c r="T2277" t="str">
        <f t="array" ref="T2277">IFERROR(INDEX($S$3:$S$6255,SMALL(IF(ISNUMBER(SEARCH("",$S$3:$S$6255)),ROW($S$1:$S$6253),""),ROW(S2275))),"")</f>
        <v>Krahulčí</v>
      </c>
      <c r="U2277" t="s">
        <v>8169</v>
      </c>
      <c r="V2277">
        <v>552186.0</v>
      </c>
    </row>
    <row r="2278" spans="19:22" ht="12.75">
      <c r="S2278" t="str">
        <f>IF(ISNUMBER(SEARCH(ZAKL_DATA!$B$18,FU!$U2278)),U2278,"")</f>
        <v>Krahulov</v>
      </c>
      <c r="T2278" t="str">
        <f t="array" ref="T2278">IFERROR(INDEX($S$3:$S$6255,SMALL(IF(ISNUMBER(SEARCH("",$S$3:$S$6255)),ROW($S$1:$S$6253),""),ROW(S2276))),"")</f>
        <v>Krahulov</v>
      </c>
      <c r="U2278" t="s">
        <v>5634</v>
      </c>
      <c r="V2278">
        <v>552194.0</v>
      </c>
    </row>
    <row r="2279" spans="19:22" ht="12.75">
      <c r="S2279" t="str">
        <f>IF(ISNUMBER(SEARCH(ZAKL_DATA!$B$18,FU!$U2279)),U2279,"")</f>
        <v>Krajková</v>
      </c>
      <c r="T2279" t="str">
        <f t="array" ref="T2279">IFERROR(INDEX($S$3:$S$6255,SMALL(IF(ISNUMBER(SEARCH("",$S$3:$S$6255)),ROW($S$1:$S$6253),""),ROW(S2277))),"")</f>
        <v>Krajková</v>
      </c>
      <c r="U2279" t="s">
        <v>6211</v>
      </c>
      <c r="V2279">
        <v>552208.0</v>
      </c>
    </row>
    <row r="2280" spans="19:22" ht="12.75">
      <c r="S2280" t="str">
        <f>IF(ISNUMBER(SEARCH(ZAKL_DATA!$B$18,FU!$U2280)),U2280,"")</f>
        <v>Krajníčko</v>
      </c>
      <c r="T2280" t="str">
        <f t="array" ref="T2280">IFERROR(INDEX($S$3:$S$6255,SMALL(IF(ISNUMBER(SEARCH("",$S$3:$S$6255)),ROW($S$1:$S$6253),""),ROW(S2278))),"")</f>
        <v>Krajníčko</v>
      </c>
      <c r="U2280" t="s">
        <v>4568</v>
      </c>
      <c r="V2280">
        <v>552216.0</v>
      </c>
    </row>
    <row r="2281" spans="19:22" ht="12.75">
      <c r="S2281" t="str">
        <f>IF(ISNUMBER(SEARCH(ZAKL_DATA!$B$18,FU!$U2281)),U2281,"")</f>
        <v>Krakov</v>
      </c>
      <c r="T2281" t="str">
        <f t="array" ref="T2281">IFERROR(INDEX($S$3:$S$6255,SMALL(IF(ISNUMBER(SEARCH("",$S$3:$S$6255)),ROW($S$1:$S$6253),""),ROW(S2279))),"")</f>
        <v>Krakov</v>
      </c>
      <c r="U2281" t="s">
        <v>6622</v>
      </c>
      <c r="V2281">
        <v>552224.0</v>
      </c>
    </row>
    <row r="2282" spans="19:22" ht="12.75">
      <c r="S2282" t="str">
        <f>IF(ISNUMBER(SEARCH(ZAKL_DATA!$B$18,FU!$U2282)),U2282,"")</f>
        <v>Krakovany</v>
      </c>
      <c r="T2282" t="str">
        <f t="array" ref="T2282">IFERROR(INDEX($S$3:$S$6255,SMALL(IF(ISNUMBER(SEARCH("",$S$3:$S$6255)),ROW($S$1:$S$6253),""),ROW(S2280))),"")</f>
        <v>Krakovany</v>
      </c>
      <c r="U2282" t="s">
        <v>4299</v>
      </c>
      <c r="V2282">
        <v>552232.0</v>
      </c>
    </row>
    <row r="2283" spans="19:22" ht="12.75">
      <c r="S2283" t="str">
        <f>IF(ISNUMBER(SEARCH(ZAKL_DATA!$B$18,FU!$U2283)),U2283,"")</f>
        <v>Krakovec</v>
      </c>
      <c r="T2283" t="str">
        <f t="array" ref="T2283">IFERROR(INDEX($S$3:$S$6255,SMALL(IF(ISNUMBER(SEARCH("",$S$3:$S$6255)),ROW($S$1:$S$6253),""),ROW(S2281))),"")</f>
        <v>Krakovec</v>
      </c>
      <c r="U2283" t="s">
        <v>6623</v>
      </c>
      <c r="V2283">
        <v>552241.0</v>
      </c>
    </row>
    <row r="2284" spans="19:22" ht="12.75">
      <c r="S2284" t="str">
        <f>IF(ISNUMBER(SEARCH(ZAKL_DATA!$B$18,FU!$U2284)),U2284,"")</f>
        <v>Kralice na Hané</v>
      </c>
      <c r="T2284" t="str">
        <f t="array" ref="T2284">IFERROR(INDEX($S$3:$S$6255,SMALL(IF(ISNUMBER(SEARCH("",$S$3:$S$6255)),ROW($S$1:$S$6253),""),ROW(S2282))),"")</f>
        <v>Kralice na Hané</v>
      </c>
      <c r="U2284" t="s">
        <v>8323</v>
      </c>
      <c r="V2284">
        <v>552259.0</v>
      </c>
    </row>
    <row r="2285" spans="19:22" ht="12.75">
      <c r="S2285" t="str">
        <f>IF(ISNUMBER(SEARCH(ZAKL_DATA!$B$18,FU!$U2285)),U2285,"")</f>
        <v>Kralice nad Oslavou</v>
      </c>
      <c r="T2285" t="str">
        <f t="array" ref="T2285">IFERROR(INDEX($S$3:$S$6255,SMALL(IF(ISNUMBER(SEARCH("",$S$3:$S$6255)),ROW($S$1:$S$6253),""),ROW(S2283))),"")</f>
        <v>Kralice nad Oslavou</v>
      </c>
      <c r="U2285" t="s">
        <v>8408</v>
      </c>
      <c r="V2285">
        <v>552267.0</v>
      </c>
    </row>
    <row r="2286" spans="19:22" ht="12.75">
      <c r="S2286" t="str">
        <f>IF(ISNUMBER(SEARCH(ZAKL_DATA!$B$18,FU!$U2286)),U2286,"")</f>
        <v>Králíky</v>
      </c>
      <c r="T2286" t="str">
        <f t="array" ref="T2286">IFERROR(INDEX($S$3:$S$6255,SMALL(IF(ISNUMBER(SEARCH("",$S$3:$S$6255)),ROW($S$1:$S$6253),""),ROW(S2284))),"")</f>
        <v>Králíky</v>
      </c>
      <c r="U2286" t="s">
        <v>6988</v>
      </c>
      <c r="V2286">
        <v>552275.0</v>
      </c>
    </row>
    <row r="2287" spans="19:22" ht="12.75">
      <c r="S2287" t="str">
        <f>IF(ISNUMBER(SEARCH(ZAKL_DATA!$B$18,FU!$U2287)),U2287,"")</f>
        <v>Králíky</v>
      </c>
      <c r="T2287" t="str">
        <f t="array" ref="T2287">IFERROR(INDEX($S$3:$S$6255,SMALL(IF(ISNUMBER(SEARCH("",$S$3:$S$6255)),ROW($S$1:$S$6253),""),ROW(S2285))),"")</f>
        <v>Králíky</v>
      </c>
      <c r="U2287" t="s">
        <v>6988</v>
      </c>
      <c r="V2287">
        <v>552283.0</v>
      </c>
    </row>
    <row r="2288" spans="19:22" ht="12.75">
      <c r="S2288" t="str">
        <f>IF(ISNUMBER(SEARCH(ZAKL_DATA!$B$18,FU!$U2288)),U2288,"")</f>
        <v>Králova Lhota</v>
      </c>
      <c r="T2288" t="str">
        <f t="array" ref="T2288">IFERROR(INDEX($S$3:$S$6255,SMALL(IF(ISNUMBER(SEARCH("",$S$3:$S$6255)),ROW($S$1:$S$6253),""),ROW(S2286))),"")</f>
        <v>Králova Lhota</v>
      </c>
      <c r="U2288" t="s">
        <v>5532</v>
      </c>
      <c r="V2288">
        <v>552291.0</v>
      </c>
    </row>
    <row r="2289" spans="19:22" ht="12.75">
      <c r="S2289" t="str">
        <f>IF(ISNUMBER(SEARCH(ZAKL_DATA!$B$18,FU!$U2289)),U2289,"")</f>
        <v>Králova Lhota</v>
      </c>
      <c r="T2289" t="str">
        <f t="array" ref="T2289">IFERROR(INDEX($S$3:$S$6255,SMALL(IF(ISNUMBER(SEARCH("",$S$3:$S$6255)),ROW($S$1:$S$6253),""),ROW(S2287))),"")</f>
        <v>Králova Lhota</v>
      </c>
      <c r="U2289" t="s">
        <v>5532</v>
      </c>
      <c r="V2289">
        <v>552305.0</v>
      </c>
    </row>
    <row r="2290" spans="19:22" ht="12.75">
      <c r="S2290" t="str">
        <f>IF(ISNUMBER(SEARCH(ZAKL_DATA!$B$18,FU!$U2290)),U2290,"")</f>
        <v>Královec</v>
      </c>
      <c r="T2290" t="str">
        <f t="array" ref="T2290">IFERROR(INDEX($S$3:$S$6255,SMALL(IF(ISNUMBER(SEARCH("",$S$3:$S$6255)),ROW($S$1:$S$6253),""),ROW(S2288))),"")</f>
        <v>Královec</v>
      </c>
      <c r="U2290" t="s">
        <v>4048</v>
      </c>
      <c r="V2290">
        <v>552313.0</v>
      </c>
    </row>
    <row r="2291" spans="19:22" ht="12.75">
      <c r="S2291" t="str">
        <f>IF(ISNUMBER(SEARCH(ZAKL_DATA!$B$18,FU!$U2291)),U2291,"")</f>
        <v>Kralovice</v>
      </c>
      <c r="T2291" t="str">
        <f t="array" ref="T2291">IFERROR(INDEX($S$3:$S$6255,SMALL(IF(ISNUMBER(SEARCH("",$S$3:$S$6255)),ROW($S$1:$S$6253),""),ROW(S2289))),"")</f>
        <v>Kralovice</v>
      </c>
      <c r="U2291" t="s">
        <v>6136</v>
      </c>
      <c r="V2291">
        <v>552321.0</v>
      </c>
    </row>
    <row r="2292" spans="19:22" ht="12.75">
      <c r="S2292" t="str">
        <f>IF(ISNUMBER(SEARCH(ZAKL_DATA!$B$18,FU!$U2292)),U2292,"")</f>
        <v>Královice</v>
      </c>
      <c r="T2292" t="str">
        <f t="array" ref="T2292">IFERROR(INDEX($S$3:$S$6255,SMALL(IF(ISNUMBER(SEARCH("",$S$3:$S$6255)),ROW($S$1:$S$6253),""),ROW(S2290))),"")</f>
        <v>Královice</v>
      </c>
      <c r="U2292" t="s">
        <v>4460</v>
      </c>
      <c r="V2292">
        <v>552330.0</v>
      </c>
    </row>
    <row r="2293" spans="19:22" ht="12.75">
      <c r="S2293" t="str">
        <f>IF(ISNUMBER(SEARCH(ZAKL_DATA!$B$18,FU!$U2293)),U2293,"")</f>
        <v>Královské Poříčí</v>
      </c>
      <c r="T2293" t="str">
        <f t="array" ref="T2293">IFERROR(INDEX($S$3:$S$6255,SMALL(IF(ISNUMBER(SEARCH("",$S$3:$S$6255)),ROW($S$1:$S$6253),""),ROW(S2291))),"")</f>
        <v>Královské Poříčí</v>
      </c>
      <c r="U2293" t="s">
        <v>6212</v>
      </c>
      <c r="V2293">
        <v>552348.0</v>
      </c>
    </row>
    <row r="2294" spans="19:22" ht="12.75">
      <c r="S2294" t="str">
        <f>IF(ISNUMBER(SEARCH(ZAKL_DATA!$B$18,FU!$U2294)),U2294,"")</f>
        <v>Kralupy nad Vltavou</v>
      </c>
      <c r="T2294" t="str">
        <f t="array" ref="T2294">IFERROR(INDEX($S$3:$S$6255,SMALL(IF(ISNUMBER(SEARCH("",$S$3:$S$6255)),ROW($S$1:$S$6253),""),ROW(S2292))),"")</f>
        <v>Kralupy nad Vltavou</v>
      </c>
      <c r="U2294" t="s">
        <v>4446</v>
      </c>
      <c r="V2294">
        <v>552356.0</v>
      </c>
    </row>
    <row r="2295" spans="19:22" ht="12.75">
      <c r="S2295" t="str">
        <f>IF(ISNUMBER(SEARCH(ZAKL_DATA!$B$18,FU!$U2295)),U2295,"")</f>
        <v>Králův Dvůr</v>
      </c>
      <c r="T2295" t="str">
        <f t="array" ref="T2295">IFERROR(INDEX($S$3:$S$6255,SMALL(IF(ISNUMBER(SEARCH("",$S$3:$S$6255)),ROW($S$1:$S$6253),""),ROW(S2293))),"")</f>
        <v>Králův Dvůr</v>
      </c>
      <c r="U2295" t="s">
        <v>4277</v>
      </c>
      <c r="V2295">
        <v>552364.0</v>
      </c>
    </row>
    <row r="2296" spans="19:22" ht="12.75">
      <c r="S2296" t="str">
        <f>IF(ISNUMBER(SEARCH(ZAKL_DATA!$B$18,FU!$U2296)),U2296,"")</f>
        <v>Kramolín</v>
      </c>
      <c r="T2296" t="str">
        <f t="array" ref="T2296">IFERROR(INDEX($S$3:$S$6255,SMALL(IF(ISNUMBER(SEARCH("",$S$3:$S$6255)),ROW($S$1:$S$6253),""),ROW(S2294))),"")</f>
        <v>Kramolín</v>
      </c>
      <c r="U2296" t="s">
        <v>6075</v>
      </c>
      <c r="V2296">
        <v>552372.0</v>
      </c>
    </row>
    <row r="2297" spans="19:22" ht="12.75">
      <c r="S2297" t="str">
        <f>IF(ISNUMBER(SEARCH(ZAKL_DATA!$B$18,FU!$U2297)),U2297,"")</f>
        <v>Kramolín</v>
      </c>
      <c r="T2297" t="str">
        <f t="array" ref="T2297">IFERROR(INDEX($S$3:$S$6255,SMALL(IF(ISNUMBER(SEARCH("",$S$3:$S$6255)),ROW($S$1:$S$6253),""),ROW(S2295))),"")</f>
        <v>Kramolín</v>
      </c>
      <c r="U2297" t="s">
        <v>6075</v>
      </c>
      <c r="V2297">
        <v>552381.0</v>
      </c>
    </row>
    <row r="2298" spans="19:22" ht="12.75">
      <c r="S2298" t="str">
        <f>IF(ISNUMBER(SEARCH(ZAKL_DATA!$B$18,FU!$U2298)),U2298,"")</f>
        <v>Kramolna</v>
      </c>
      <c r="T2298" t="str">
        <f t="array" ref="T2298">IFERROR(INDEX($S$3:$S$6255,SMALL(IF(ISNUMBER(SEARCH("",$S$3:$S$6255)),ROW($S$1:$S$6253),""),ROW(S2296))),"")</f>
        <v>Kramolna</v>
      </c>
      <c r="U2298" t="s">
        <v>7334</v>
      </c>
      <c r="V2298">
        <v>552399.0</v>
      </c>
    </row>
    <row r="2299" spans="19:22" ht="12.75">
      <c r="S2299" t="str">
        <f>IF(ISNUMBER(SEARCH(ZAKL_DATA!$B$18,FU!$U2299)),U2299,"")</f>
        <v>Kraselov</v>
      </c>
      <c r="T2299" t="str">
        <f t="array" ref="T2299">IFERROR(INDEX($S$3:$S$6255,SMALL(IF(ISNUMBER(SEARCH("",$S$3:$S$6255)),ROW($S$1:$S$6253),""),ROW(S2297))),"")</f>
        <v>Kraselov</v>
      </c>
      <c r="U2299" t="s">
        <v>5661</v>
      </c>
      <c r="V2299">
        <v>552402.0</v>
      </c>
    </row>
    <row r="2300" spans="19:22" ht="12.75">
      <c r="S2300" t="str">
        <f>IF(ISNUMBER(SEARCH(ZAKL_DATA!$B$18,FU!$U2300)),U2300,"")</f>
        <v>Krásensko</v>
      </c>
      <c r="T2300" t="str">
        <f t="array" ref="T2300">IFERROR(INDEX($S$3:$S$6255,SMALL(IF(ISNUMBER(SEARCH("",$S$3:$S$6255)),ROW($S$1:$S$6253),""),ROW(S2298))),"")</f>
        <v>Krásensko</v>
      </c>
      <c r="U2300" t="s">
        <v>8539</v>
      </c>
      <c r="V2300">
        <v>552411.0</v>
      </c>
    </row>
    <row r="2301" spans="19:22" ht="12.75">
      <c r="S2301" t="str">
        <f>IF(ISNUMBER(SEARCH(ZAKL_DATA!$B$18,FU!$U2301)),U2301,"")</f>
        <v>Krasíkov</v>
      </c>
      <c r="T2301" t="str">
        <f t="array" ref="T2301">IFERROR(INDEX($S$3:$S$6255,SMALL(IF(ISNUMBER(SEARCH("",$S$3:$S$6255)),ROW($S$1:$S$6253),""),ROW(S2299))),"")</f>
        <v>Krasíkov</v>
      </c>
      <c r="U2301" t="s">
        <v>7717</v>
      </c>
      <c r="V2301">
        <v>552429.0</v>
      </c>
    </row>
    <row r="2302" spans="19:22" ht="12.75">
      <c r="S2302" t="str">
        <f>IF(ISNUMBER(SEARCH(ZAKL_DATA!$B$18,FU!$U2302)),U2302,"")</f>
        <v>Krasíkovice</v>
      </c>
      <c r="T2302" t="str">
        <f t="array" ref="T2302">IFERROR(INDEX($S$3:$S$6255,SMALL(IF(ISNUMBER(SEARCH("",$S$3:$S$6255)),ROW($S$1:$S$6253),""),ROW(S2300))),"")</f>
        <v>Krasíkovice</v>
      </c>
      <c r="U2302" t="s">
        <v>6280</v>
      </c>
      <c r="V2302">
        <v>552437.0</v>
      </c>
    </row>
    <row r="2303" spans="19:22" ht="12.75">
      <c r="S2303" t="str">
        <f>IF(ISNUMBER(SEARCH(ZAKL_DATA!$B$18,FU!$U2303)),U2303,"")</f>
        <v>Kraslice</v>
      </c>
      <c r="T2303" t="str">
        <f t="array" ref="T2303">IFERROR(INDEX($S$3:$S$6255,SMALL(IF(ISNUMBER(SEARCH("",$S$3:$S$6255)),ROW($S$1:$S$6253),""),ROW(S2301))),"")</f>
        <v>Kraslice</v>
      </c>
      <c r="U2303" t="s">
        <v>6213</v>
      </c>
      <c r="V2303">
        <v>552445.0</v>
      </c>
    </row>
    <row r="2304" spans="19:22" ht="12.75">
      <c r="S2304" t="str">
        <f>IF(ISNUMBER(SEARCH(ZAKL_DATA!$B$18,FU!$U2304)),U2304,"")</f>
        <v>Krásná</v>
      </c>
      <c r="T2304" t="str">
        <f t="array" ref="T2304">IFERROR(INDEX($S$3:$S$6255,SMALL(IF(ISNUMBER(SEARCH("",$S$3:$S$6255)),ROW($S$1:$S$6253),""),ROW(S2302))),"")</f>
        <v>Krásná</v>
      </c>
      <c r="U2304" t="s">
        <v>4777</v>
      </c>
      <c r="V2304">
        <v>552453.0</v>
      </c>
    </row>
    <row r="2305" spans="19:22" ht="12.75">
      <c r="S2305" t="str">
        <f>IF(ISNUMBER(SEARCH(ZAKL_DATA!$B$18,FU!$U2305)),U2305,"")</f>
        <v>Krásná</v>
      </c>
      <c r="T2305" t="str">
        <f t="array" ref="T2305">IFERROR(INDEX($S$3:$S$6255,SMALL(IF(ISNUMBER(SEARCH("",$S$3:$S$6255)),ROW($S$1:$S$6253),""),ROW(S2303))),"")</f>
        <v>Krásná</v>
      </c>
      <c r="U2305" t="s">
        <v>4777</v>
      </c>
      <c r="V2305">
        <v>552461.0</v>
      </c>
    </row>
    <row r="2306" spans="19:22" ht="12.75">
      <c r="S2306" t="str">
        <f>IF(ISNUMBER(SEARCH(ZAKL_DATA!$B$18,FU!$U2306)),U2306,"")</f>
        <v>Krásná Hora</v>
      </c>
      <c r="T2306" t="str">
        <f t="array" ref="T2306">IFERROR(INDEX($S$3:$S$6255,SMALL(IF(ISNUMBER(SEARCH("",$S$3:$S$6255)),ROW($S$1:$S$6253),""),ROW(S2304))),"")</f>
        <v>Krásná Hora</v>
      </c>
      <c r="U2306" t="s">
        <v>6879</v>
      </c>
      <c r="V2306">
        <v>552470.0</v>
      </c>
    </row>
    <row r="2307" spans="19:22" ht="12.75">
      <c r="S2307" t="str">
        <f>IF(ISNUMBER(SEARCH(ZAKL_DATA!$B$18,FU!$U2307)),U2307,"")</f>
        <v>Krásná Hora nad Vltavou</v>
      </c>
      <c r="T2307" t="str">
        <f t="array" ref="T2307">IFERROR(INDEX($S$3:$S$6255,SMALL(IF(ISNUMBER(SEARCH("",$S$3:$S$6255)),ROW($S$1:$S$6253),""),ROW(S2305))),"")</f>
        <v>Krásná Hora nad Vltavou</v>
      </c>
      <c r="U2307" t="s">
        <v>4921</v>
      </c>
      <c r="V2307">
        <v>552488.0</v>
      </c>
    </row>
    <row r="2308" spans="19:22" ht="12.75">
      <c r="S2308" t="str">
        <f>IF(ISNUMBER(SEARCH(ZAKL_DATA!$B$18,FU!$U2308)),U2308,"")</f>
        <v>Krásná Lípa</v>
      </c>
      <c r="T2308" t="str">
        <f t="array" ref="T2308">IFERROR(INDEX($S$3:$S$6255,SMALL(IF(ISNUMBER(SEARCH("",$S$3:$S$6255)),ROW($S$1:$S$6253),""),ROW(S2306))),"")</f>
        <v>Krásná Lípa</v>
      </c>
      <c r="U2308" t="s">
        <v>6390</v>
      </c>
      <c r="V2308">
        <v>552496.0</v>
      </c>
    </row>
    <row r="2309" spans="19:22" ht="12.75">
      <c r="S2309" t="str">
        <f>IF(ISNUMBER(SEARCH(ZAKL_DATA!$B$18,FU!$U2309)),U2309,"")</f>
        <v>Krásná Ves</v>
      </c>
      <c r="T2309" t="str">
        <f t="array" ref="T2309">IFERROR(INDEX($S$3:$S$6255,SMALL(IF(ISNUMBER(SEARCH("",$S$3:$S$6255)),ROW($S$1:$S$6253),""),ROW(S2307))),"")</f>
        <v>Krásná Ves</v>
      </c>
      <c r="U2309" t="s">
        <v>4553</v>
      </c>
      <c r="V2309">
        <v>552500.0</v>
      </c>
    </row>
    <row r="2310" spans="19:22" ht="12.75">
      <c r="S2310" t="str">
        <f>IF(ISNUMBER(SEARCH(ZAKL_DATA!$B$18,FU!$U2310)),U2310,"")</f>
        <v>Krásné</v>
      </c>
      <c r="T2310" t="str">
        <f t="array" ref="T2310">IFERROR(INDEX($S$3:$S$6255,SMALL(IF(ISNUMBER(SEARCH("",$S$3:$S$6255)),ROW($S$1:$S$6253),""),ROW(S2308))),"")</f>
        <v>Krásné</v>
      </c>
      <c r="U2310" t="s">
        <v>7100</v>
      </c>
      <c r="V2310">
        <v>552518.0</v>
      </c>
    </row>
    <row r="2311" spans="19:22" ht="12.75">
      <c r="S2311" t="str">
        <f>IF(ISNUMBER(SEARCH(ZAKL_DATA!$B$18,FU!$U2311)),U2311,"")</f>
        <v>Krásné</v>
      </c>
      <c r="T2311" t="str">
        <f t="array" ref="T2311">IFERROR(INDEX($S$3:$S$6255,SMALL(IF(ISNUMBER(SEARCH("",$S$3:$S$6255)),ROW($S$1:$S$6253),""),ROW(S2309))),"")</f>
        <v>Krásné</v>
      </c>
      <c r="U2311" t="s">
        <v>7100</v>
      </c>
      <c r="V2311">
        <v>552526.0</v>
      </c>
    </row>
    <row r="2312" spans="19:22" ht="12.75">
      <c r="S2312" t="str">
        <f>IF(ISNUMBER(SEARCH(ZAKL_DATA!$B$18,FU!$U2312)),U2312,"")</f>
        <v>Krásné Údolí</v>
      </c>
      <c r="T2312" t="str">
        <f t="array" ref="T2312">IFERROR(INDEX($S$3:$S$6255,SMALL(IF(ISNUMBER(SEARCH("",$S$3:$S$6255)),ROW($S$1:$S$6253),""),ROW(S2310))),"")</f>
        <v>Krásné Údolí</v>
      </c>
      <c r="U2312" t="s">
        <v>5975</v>
      </c>
      <c r="V2312">
        <v>552534.0</v>
      </c>
    </row>
    <row r="2313" spans="19:22" ht="12.75">
      <c r="S2313" t="str">
        <f>IF(ISNUMBER(SEARCH(ZAKL_DATA!$B$18,FU!$U2313)),U2313,"")</f>
        <v>Krásněves</v>
      </c>
      <c r="T2313" t="str">
        <f t="array" ref="T2313">IFERROR(INDEX($S$3:$S$6255,SMALL(IF(ISNUMBER(SEARCH("",$S$3:$S$6255)),ROW($S$1:$S$6253),""),ROW(S2311))),"")</f>
        <v>Krásněves</v>
      </c>
      <c r="U2313" t="s">
        <v>8725</v>
      </c>
      <c r="V2313">
        <v>552542.0</v>
      </c>
    </row>
    <row r="2314" spans="19:22" ht="12.75">
      <c r="S2314" t="str">
        <f>IF(ISNUMBER(SEARCH(ZAKL_DATA!$B$18,FU!$U2314)),U2314,"")</f>
        <v>Krásno</v>
      </c>
      <c r="T2314" t="str">
        <f t="array" ref="T2314">IFERROR(INDEX($S$3:$S$6255,SMALL(IF(ISNUMBER(SEARCH("",$S$3:$S$6255)),ROW($S$1:$S$6253),""),ROW(S2312))),"")</f>
        <v>Krásno</v>
      </c>
      <c r="U2314" t="s">
        <v>4742</v>
      </c>
      <c r="V2314">
        <v>552551.0</v>
      </c>
    </row>
    <row r="2315" spans="19:22" ht="12.75">
      <c r="S2315" t="str">
        <f>IF(ISNUMBER(SEARCH(ZAKL_DATA!$B$18,FU!$U2315)),U2315,"")</f>
        <v>Krásný Dvůr</v>
      </c>
      <c r="T2315" t="str">
        <f t="array" ref="T2315">IFERROR(INDEX($S$3:$S$6255,SMALL(IF(ISNUMBER(SEARCH("",$S$3:$S$6255)),ROW($S$1:$S$6253),""),ROW(S2313))),"")</f>
        <v>Krásný Dvůr</v>
      </c>
      <c r="U2315" t="s">
        <v>6701</v>
      </c>
      <c r="V2315">
        <v>552569.0</v>
      </c>
    </row>
    <row r="2316" spans="19:22" ht="12.75">
      <c r="S2316" t="str">
        <f>IF(ISNUMBER(SEARCH(ZAKL_DATA!$B$18,FU!$U2316)),U2316,"")</f>
        <v>Krásný Les</v>
      </c>
      <c r="T2316" t="str">
        <f t="array" ref="T2316">IFERROR(INDEX($S$3:$S$6255,SMALL(IF(ISNUMBER(SEARCH("",$S$3:$S$6255)),ROW($S$1:$S$6253),""),ROW(S2314))),"")</f>
        <v>Krásný Les</v>
      </c>
      <c r="U2316" t="s">
        <v>6524</v>
      </c>
      <c r="V2316">
        <v>552577.0</v>
      </c>
    </row>
    <row r="2317" spans="19:22" ht="12.75">
      <c r="S2317" t="str">
        <f>IF(ISNUMBER(SEARCH(ZAKL_DATA!$B$18,FU!$U2317)),U2317,"")</f>
        <v>Krásný Les</v>
      </c>
      <c r="T2317" t="str">
        <f t="array" ref="T2317">IFERROR(INDEX($S$3:$S$6255,SMALL(IF(ISNUMBER(SEARCH("",$S$3:$S$6255)),ROW($S$1:$S$6253),""),ROW(S2315))),"")</f>
        <v>Krásný Les</v>
      </c>
      <c r="U2317" t="s">
        <v>6524</v>
      </c>
      <c r="V2317">
        <v>552585.0</v>
      </c>
    </row>
    <row r="2318" spans="19:22" ht="12.75">
      <c r="S2318" t="str">
        <f>IF(ISNUMBER(SEARCH(ZAKL_DATA!$B$18,FU!$U2318)),U2318,"")</f>
        <v>Krasonice</v>
      </c>
      <c r="T2318" t="str">
        <f t="array" ref="T2318">IFERROR(INDEX($S$3:$S$6255,SMALL(IF(ISNUMBER(SEARCH("",$S$3:$S$6255)),ROW($S$1:$S$6253),""),ROW(S2316))),"")</f>
        <v>Krasonice</v>
      </c>
      <c r="U2318" t="s">
        <v>8170</v>
      </c>
      <c r="V2318">
        <v>552593.0</v>
      </c>
    </row>
    <row r="2319" spans="19:22" ht="12.75">
      <c r="S2319" t="str">
        <f>IF(ISNUMBER(SEARCH(ZAKL_DATA!$B$18,FU!$U2319)),U2319,"")</f>
        <v>Krasov</v>
      </c>
      <c r="T2319" t="str">
        <f t="array" ref="T2319">IFERROR(INDEX($S$3:$S$6255,SMALL(IF(ISNUMBER(SEARCH("",$S$3:$S$6255)),ROW($S$1:$S$6253),""),ROW(S2317))),"")</f>
        <v>Krasov</v>
      </c>
      <c r="U2319" t="s">
        <v>8824</v>
      </c>
      <c r="V2319">
        <v>552607.0</v>
      </c>
    </row>
    <row r="2320" spans="19:22" ht="12.75">
      <c r="S2320" t="str">
        <f>IF(ISNUMBER(SEARCH(ZAKL_DATA!$B$18,FU!$U2320)),U2320,"")</f>
        <v>Krasová</v>
      </c>
      <c r="T2320" t="str">
        <f t="array" ref="T2320">IFERROR(INDEX($S$3:$S$6255,SMALL(IF(ISNUMBER(SEARCH("",$S$3:$S$6255)),ROW($S$1:$S$6253),""),ROW(S2318))),"")</f>
        <v>Krasová</v>
      </c>
      <c r="U2320" t="s">
        <v>7785</v>
      </c>
      <c r="V2320">
        <v>552615.0</v>
      </c>
    </row>
    <row r="2321" spans="19:22" ht="12.75">
      <c r="S2321" t="str">
        <f>IF(ISNUMBER(SEARCH(ZAKL_DATA!$B$18,FU!$U2321)),U2321,"")</f>
        <v>Krašlovice</v>
      </c>
      <c r="T2321" t="str">
        <f t="array" ref="T2321">IFERROR(INDEX($S$3:$S$6255,SMALL(IF(ISNUMBER(SEARCH("",$S$3:$S$6255)),ROW($S$1:$S$6253),""),ROW(S2319))),"")</f>
        <v>Krašlovice</v>
      </c>
      <c r="U2321" t="s">
        <v>4611</v>
      </c>
      <c r="V2321">
        <v>552623.0</v>
      </c>
    </row>
    <row r="2322" spans="19:22" ht="12.75">
      <c r="S2322" t="str">
        <f>IF(ISNUMBER(SEARCH(ZAKL_DATA!$B$18,FU!$U2322)),U2322,"")</f>
        <v>Krašovice</v>
      </c>
      <c r="T2322" t="str">
        <f t="array" ref="T2322">IFERROR(INDEX($S$3:$S$6255,SMALL(IF(ISNUMBER(SEARCH("",$S$3:$S$6255)),ROW($S$1:$S$6253),""),ROW(S2320))),"")</f>
        <v>Krašovice</v>
      </c>
      <c r="U2322" t="s">
        <v>6137</v>
      </c>
      <c r="V2322">
        <v>552631.0</v>
      </c>
    </row>
    <row r="2323" spans="19:22" ht="12.75">
      <c r="S2323" t="str">
        <f>IF(ISNUMBER(SEARCH(ZAKL_DATA!$B$18,FU!$U2323)),U2323,"")</f>
        <v>Krátká Ves</v>
      </c>
      <c r="T2323" t="str">
        <f t="array" ref="T2323">IFERROR(INDEX($S$3:$S$6255,SMALL(IF(ISNUMBER(SEARCH("",$S$3:$S$6255)),ROW($S$1:$S$6253),""),ROW(S2321))),"")</f>
        <v>Krátká Ves</v>
      </c>
      <c r="U2323" t="s">
        <v>6880</v>
      </c>
      <c r="V2323">
        <v>552640.0</v>
      </c>
    </row>
    <row r="2324" spans="19:22" ht="12.75">
      <c r="S2324" t="str">
        <f>IF(ISNUMBER(SEARCH(ZAKL_DATA!$B$18,FU!$U2324)),U2324,"")</f>
        <v>Kratochvilka</v>
      </c>
      <c r="T2324" t="str">
        <f t="array" ref="T2324">IFERROR(INDEX($S$3:$S$6255,SMALL(IF(ISNUMBER(SEARCH("",$S$3:$S$6255)),ROW($S$1:$S$6253),""),ROW(S2322))),"")</f>
        <v>Kratochvilka</v>
      </c>
      <c r="U2324" t="s">
        <v>7875</v>
      </c>
      <c r="V2324">
        <v>552658.0</v>
      </c>
    </row>
    <row r="2325" spans="19:22" ht="12.75">
      <c r="S2325" t="str">
        <f>IF(ISNUMBER(SEARCH(ZAKL_DATA!$B$18,FU!$U2325)),U2325,"")</f>
        <v>Kratonohy</v>
      </c>
      <c r="T2325" t="str">
        <f t="array" ref="T2325">IFERROR(INDEX($S$3:$S$6255,SMALL(IF(ISNUMBER(SEARCH("",$S$3:$S$6255)),ROW($S$1:$S$6253),""),ROW(S2323))),"")</f>
        <v>Kratonohy</v>
      </c>
      <c r="U2325" t="s">
        <v>6989</v>
      </c>
      <c r="V2325">
        <v>552666.0</v>
      </c>
    </row>
    <row r="2326" spans="19:22" ht="12.75">
      <c r="S2326" t="str">
        <f>IF(ISNUMBER(SEARCH(ZAKL_DATA!$B$18,FU!$U2326)),U2326,"")</f>
        <v>Krátošice</v>
      </c>
      <c r="T2326" t="str">
        <f t="array" ref="T2326">IFERROR(INDEX($S$3:$S$6255,SMALL(IF(ISNUMBER(SEARCH("",$S$3:$S$6255)),ROW($S$1:$S$6253),""),ROW(S2324))),"")</f>
        <v>Krátošice</v>
      </c>
      <c r="U2326" t="s">
        <v>6226</v>
      </c>
      <c r="V2326">
        <v>552674.0</v>
      </c>
    </row>
    <row r="2327" spans="19:22" ht="12.75">
      <c r="S2327" t="str">
        <f>IF(ISNUMBER(SEARCH(ZAKL_DATA!$B$18,FU!$U2327)),U2327,"")</f>
        <v>Kratušín</v>
      </c>
      <c r="T2327" t="str">
        <f t="array" ref="T2327">IFERROR(INDEX($S$3:$S$6255,SMALL(IF(ISNUMBER(SEARCH("",$S$3:$S$6255)),ROW($S$1:$S$6253),""),ROW(S2325))),"")</f>
        <v>Kratušín</v>
      </c>
      <c r="U2327" t="s">
        <v>4640</v>
      </c>
      <c r="V2327">
        <v>552682.0</v>
      </c>
    </row>
    <row r="2328" spans="19:22" ht="12.75">
      <c r="S2328" t="str">
        <f>IF(ISNUMBER(SEARCH(ZAKL_DATA!$B$18,FU!$U2328)),U2328,"")</f>
        <v>Kravaře</v>
      </c>
      <c r="T2328" t="str">
        <f t="array" ref="T2328">IFERROR(INDEX($S$3:$S$6255,SMALL(IF(ISNUMBER(SEARCH("",$S$3:$S$6255)),ROW($S$1:$S$6253),""),ROW(S2326))),"")</f>
        <v>Kravaře</v>
      </c>
      <c r="U2328" t="s">
        <v>3731</v>
      </c>
      <c r="V2328">
        <v>552691.0</v>
      </c>
    </row>
    <row r="2329" spans="19:22" ht="12.75">
      <c r="S2329" t="str">
        <f>IF(ISNUMBER(SEARCH(ZAKL_DATA!$B$18,FU!$U2329)),U2329,"")</f>
        <v>Kravaře</v>
      </c>
      <c r="T2329" t="str">
        <f t="array" ref="T2329">IFERROR(INDEX($S$3:$S$6255,SMALL(IF(ISNUMBER(SEARCH("",$S$3:$S$6255)),ROW($S$1:$S$6253),""),ROW(S2327))),"")</f>
        <v>Kravaře</v>
      </c>
      <c r="U2329" t="s">
        <v>3731</v>
      </c>
      <c r="V2329">
        <v>552704.0</v>
      </c>
    </row>
    <row r="2330" spans="19:22" ht="12.75">
      <c r="S2330" t="str">
        <f>IF(ISNUMBER(SEARCH(ZAKL_DATA!$B$18,FU!$U2330)),U2330,"")</f>
        <v>Kravsko</v>
      </c>
      <c r="T2330" t="str">
        <f t="array" ref="T2330">IFERROR(INDEX($S$3:$S$6255,SMALL(IF(ISNUMBER(SEARCH("",$S$3:$S$6255)),ROW($S$1:$S$6253),""),ROW(S2328))),"")</f>
        <v>Kravsko</v>
      </c>
      <c r="U2330" t="s">
        <v>8617</v>
      </c>
      <c r="V2330">
        <v>552712.0</v>
      </c>
    </row>
    <row r="2331" spans="19:22" ht="12.75">
      <c r="S2331" t="str">
        <f>IF(ISNUMBER(SEARCH(ZAKL_DATA!$B$18,FU!$U2331)),U2331,"")</f>
        <v>Krčmaň</v>
      </c>
      <c r="T2331" t="str">
        <f t="array" ref="T2331">IFERROR(INDEX($S$3:$S$6255,SMALL(IF(ISNUMBER(SEARCH("",$S$3:$S$6255)),ROW($S$1:$S$6253),""),ROW(S2329))),"")</f>
        <v>Krčmaň</v>
      </c>
      <c r="U2331" t="s">
        <v>5748</v>
      </c>
      <c r="V2331">
        <v>552721.0</v>
      </c>
    </row>
    <row r="2332" spans="19:22" ht="12.75">
      <c r="S2332" t="str">
        <f>IF(ISNUMBER(SEARCH(ZAKL_DATA!$B$18,FU!$U2332)),U2332,"")</f>
        <v>Krejnice</v>
      </c>
      <c r="T2332" t="str">
        <f t="array" ref="T2332">IFERROR(INDEX($S$3:$S$6255,SMALL(IF(ISNUMBER(SEARCH("",$S$3:$S$6255)),ROW($S$1:$S$6253),""),ROW(S2330))),"")</f>
        <v>Krejnice</v>
      </c>
      <c r="U2332" t="s">
        <v>4626</v>
      </c>
      <c r="V2332">
        <v>552739.0</v>
      </c>
    </row>
    <row r="2333" spans="19:22" ht="12.75">
      <c r="S2333" t="str">
        <f>IF(ISNUMBER(SEARCH(ZAKL_DATA!$B$18,FU!$U2333)),U2333,"")</f>
        <v>Krhanice</v>
      </c>
      <c r="T2333" t="str">
        <f t="array" ref="T2333">IFERROR(INDEX($S$3:$S$6255,SMALL(IF(ISNUMBER(SEARCH("",$S$3:$S$6255)),ROW($S$1:$S$6253),""),ROW(S2331))),"")</f>
        <v>Krhanice</v>
      </c>
      <c r="U2333" t="s">
        <v>3969</v>
      </c>
      <c r="V2333">
        <v>552747.0</v>
      </c>
    </row>
    <row r="2334" spans="19:22" ht="12.75">
      <c r="S2334" t="str">
        <f>IF(ISNUMBER(SEARCH(ZAKL_DATA!$B$18,FU!$U2334)),U2334,"")</f>
        <v>Krhov</v>
      </c>
      <c r="T2334" t="str">
        <f t="array" ref="T2334">IFERROR(INDEX($S$3:$S$6255,SMALL(IF(ISNUMBER(SEARCH("",$S$3:$S$6255)),ROW($S$1:$S$6253),""),ROW(S2332))),"")</f>
        <v>Krhov</v>
      </c>
      <c r="U2334" t="s">
        <v>7786</v>
      </c>
      <c r="V2334">
        <v>552755.0</v>
      </c>
    </row>
    <row r="2335" spans="19:22" ht="12.75">
      <c r="S2335" t="str">
        <f>IF(ISNUMBER(SEARCH(ZAKL_DATA!$B$18,FU!$U2335)),U2335,"")</f>
        <v>Krhov</v>
      </c>
      <c r="T2335" t="str">
        <f t="array" ref="T2335">IFERROR(INDEX($S$3:$S$6255,SMALL(IF(ISNUMBER(SEARCH("",$S$3:$S$6255)),ROW($S$1:$S$6253),""),ROW(S2333))),"")</f>
        <v>Krhov</v>
      </c>
      <c r="U2335" t="s">
        <v>7786</v>
      </c>
      <c r="V2335">
        <v>552763.0</v>
      </c>
    </row>
    <row r="2336" spans="19:22" ht="12.75">
      <c r="S2336" t="str">
        <f>IF(ISNUMBER(SEARCH(ZAKL_DATA!$B$18,FU!$U2336)),U2336,"")</f>
        <v>Krhová</v>
      </c>
      <c r="T2336" t="str">
        <f t="array" ref="T2336">IFERROR(INDEX($S$3:$S$6255,SMALL(IF(ISNUMBER(SEARCH("",$S$3:$S$6255)),ROW($S$1:$S$6253),""),ROW(S2334))),"")</f>
        <v>Krhová</v>
      </c>
      <c r="U2336" t="s">
        <v>3639</v>
      </c>
      <c r="V2336">
        <v>552771.0</v>
      </c>
    </row>
    <row r="2337" spans="19:22" ht="12.75">
      <c r="S2337" t="str">
        <f>IF(ISNUMBER(SEARCH(ZAKL_DATA!$B$18,FU!$U2337)),U2337,"")</f>
        <v>Krhovice</v>
      </c>
      <c r="T2337" t="str">
        <f t="array" ref="T2337">IFERROR(INDEX($S$3:$S$6255,SMALL(IF(ISNUMBER(SEARCH("",$S$3:$S$6255)),ROW($S$1:$S$6253),""),ROW(S2335))),"")</f>
        <v>Krhovice</v>
      </c>
      <c r="U2337" t="s">
        <v>8618</v>
      </c>
      <c r="V2337">
        <v>552780.0</v>
      </c>
    </row>
    <row r="2338" spans="19:22" ht="12.75">
      <c r="S2338" t="str">
        <f>IF(ISNUMBER(SEARCH(ZAKL_DATA!$B$18,FU!$U2338)),U2338,"")</f>
        <v>Krchleby</v>
      </c>
      <c r="T2338" t="str">
        <f t="array" ref="T2338">IFERROR(INDEX($S$3:$S$6255,SMALL(IF(ISNUMBER(SEARCH("",$S$3:$S$6255)),ROW($S$1:$S$6253),""),ROW(S2336))),"")</f>
        <v>Krchleby</v>
      </c>
      <c r="U2338" t="s">
        <v>4369</v>
      </c>
      <c r="V2338">
        <v>552798.0</v>
      </c>
    </row>
    <row r="2339" spans="19:22" ht="12.75">
      <c r="S2339" t="str">
        <f>IF(ISNUMBER(SEARCH(ZAKL_DATA!$B$18,FU!$U2339)),U2339,"")</f>
        <v>Krchleby</v>
      </c>
      <c r="T2339" t="str">
        <f t="array" ref="T2339">IFERROR(INDEX($S$3:$S$6255,SMALL(IF(ISNUMBER(SEARCH("",$S$3:$S$6255)),ROW($S$1:$S$6253),""),ROW(S2337))),"")</f>
        <v>Krchleby</v>
      </c>
      <c r="U2339" t="s">
        <v>4369</v>
      </c>
      <c r="V2339">
        <v>552801.0</v>
      </c>
    </row>
    <row r="2340" spans="19:22" ht="12.75">
      <c r="S2340" t="str">
        <f>IF(ISNUMBER(SEARCH(ZAKL_DATA!$B$18,FU!$U2340)),U2340,"")</f>
        <v>Krchleby</v>
      </c>
      <c r="T2340" t="str">
        <f t="array" ref="T2340">IFERROR(INDEX($S$3:$S$6255,SMALL(IF(ISNUMBER(SEARCH("",$S$3:$S$6255)),ROW($S$1:$S$6253),""),ROW(S2338))),"")</f>
        <v>Krchleby</v>
      </c>
      <c r="U2340" t="s">
        <v>4369</v>
      </c>
      <c r="V2340">
        <v>552810.0</v>
      </c>
    </row>
    <row r="2341" spans="19:22" ht="12.75">
      <c r="S2341" t="str">
        <f>IF(ISNUMBER(SEARCH(ZAKL_DATA!$B$18,FU!$U2341)),U2341,"")</f>
        <v>Krchleby</v>
      </c>
      <c r="T2341" t="str">
        <f t="array" ref="T2341">IFERROR(INDEX($S$3:$S$6255,SMALL(IF(ISNUMBER(SEARCH("",$S$3:$S$6255)),ROW($S$1:$S$6253),""),ROW(S2339))),"")</f>
        <v>Krchleby</v>
      </c>
      <c r="U2341" t="s">
        <v>4369</v>
      </c>
      <c r="V2341">
        <v>552828.0</v>
      </c>
    </row>
    <row r="2342" spans="19:22" ht="12.75">
      <c r="S2342" t="str">
        <f>IF(ISNUMBER(SEARCH(ZAKL_DATA!$B$18,FU!$U2342)),U2342,"")</f>
        <v>Krmelín</v>
      </c>
      <c r="T2342" t="str">
        <f t="array" ref="T2342">IFERROR(INDEX($S$3:$S$6255,SMALL(IF(ISNUMBER(SEARCH("",$S$3:$S$6255)),ROW($S$1:$S$6253),""),ROW(S2340))),"")</f>
        <v>Krmelín</v>
      </c>
      <c r="U2342" t="s">
        <v>8868</v>
      </c>
      <c r="V2342">
        <v>552836.0</v>
      </c>
    </row>
    <row r="2343" spans="19:22" ht="12.75">
      <c r="S2343" t="str">
        <f>IF(ISNUMBER(SEARCH(ZAKL_DATA!$B$18,FU!$U2343)),U2343,"")</f>
        <v>Krňany</v>
      </c>
      <c r="T2343" t="str">
        <f t="array" ref="T2343">IFERROR(INDEX($S$3:$S$6255,SMALL(IF(ISNUMBER(SEARCH("",$S$3:$S$6255)),ROW($S$1:$S$6253),""),ROW(S2341))),"")</f>
        <v>Krňany</v>
      </c>
      <c r="U2343" t="s">
        <v>3971</v>
      </c>
      <c r="V2343">
        <v>552844.0</v>
      </c>
    </row>
    <row r="2344" spans="19:22" ht="12.75">
      <c r="S2344" t="str">
        <f>IF(ISNUMBER(SEARCH(ZAKL_DATA!$B$18,FU!$U2344)),U2344,"")</f>
        <v>Krnov</v>
      </c>
      <c r="T2344" t="str">
        <f t="array" ref="T2344">IFERROR(INDEX($S$3:$S$6255,SMALL(IF(ISNUMBER(SEARCH("",$S$3:$S$6255)),ROW($S$1:$S$6253),""),ROW(S2342))),"")</f>
        <v>Krnov</v>
      </c>
      <c r="U2344" t="s">
        <v>8825</v>
      </c>
      <c r="V2344">
        <v>552852.0</v>
      </c>
    </row>
    <row r="2345" spans="19:22" ht="12.75">
      <c r="S2345" t="str">
        <f>IF(ISNUMBER(SEARCH(ZAKL_DATA!$B$18,FU!$U2345)),U2345,"")</f>
        <v>Krnsko</v>
      </c>
      <c r="T2345" t="str">
        <f t="array" ref="T2345">IFERROR(INDEX($S$3:$S$6255,SMALL(IF(ISNUMBER(SEARCH("",$S$3:$S$6255)),ROW($S$1:$S$6253),""),ROW(S2343))),"")</f>
        <v>Krnsko</v>
      </c>
      <c r="U2345" t="s">
        <v>4554</v>
      </c>
      <c r="V2345">
        <v>552861.0</v>
      </c>
    </row>
    <row r="2346" spans="19:22" ht="12.75">
      <c r="S2346" t="str">
        <f>IF(ISNUMBER(SEARCH(ZAKL_DATA!$B$18,FU!$U2346)),U2346,"")</f>
        <v>Krokočín</v>
      </c>
      <c r="T2346" t="str">
        <f t="array" ref="T2346">IFERROR(INDEX($S$3:$S$6255,SMALL(IF(ISNUMBER(SEARCH("",$S$3:$S$6255)),ROW($S$1:$S$6253),""),ROW(S2344))),"")</f>
        <v>Krokočín</v>
      </c>
      <c r="U2346" t="s">
        <v>8409</v>
      </c>
      <c r="V2346">
        <v>552879.0</v>
      </c>
    </row>
    <row r="2347" spans="19:22" ht="12.75">
      <c r="S2347" t="str">
        <f>IF(ISNUMBER(SEARCH(ZAKL_DATA!$B$18,FU!$U2347)),U2347,"")</f>
        <v>Kroměříž</v>
      </c>
      <c r="T2347" t="str">
        <f t="array" ref="T2347">IFERROR(INDEX($S$3:$S$6255,SMALL(IF(ISNUMBER(SEARCH("",$S$3:$S$6255)),ROW($S$1:$S$6253),""),ROW(S2345))),"")</f>
        <v>Kroměříž</v>
      </c>
      <c r="U2347" t="s">
        <v>8233</v>
      </c>
      <c r="V2347">
        <v>552887.0</v>
      </c>
    </row>
    <row r="2348" spans="19:22" ht="12.75">
      <c r="S2348" t="str">
        <f>IF(ISNUMBER(SEARCH(ZAKL_DATA!$B$18,FU!$U2348)),U2348,"")</f>
        <v>Krompach</v>
      </c>
      <c r="T2348" t="str">
        <f t="array" ref="T2348">IFERROR(INDEX($S$3:$S$6255,SMALL(IF(ISNUMBER(SEARCH("",$S$3:$S$6255)),ROW($S$1:$S$6253),""),ROW(S2346))),"")</f>
        <v>Krompach</v>
      </c>
      <c r="U2348" t="s">
        <v>6310</v>
      </c>
      <c r="V2348">
        <v>552895.0</v>
      </c>
    </row>
    <row r="2349" spans="19:22" ht="12.75">
      <c r="S2349" t="str">
        <f>IF(ISNUMBER(SEARCH(ZAKL_DATA!$B$18,FU!$U2349)),U2349,"")</f>
        <v>Kropáčova Vrutice</v>
      </c>
      <c r="T2349" t="str">
        <f t="array" ref="T2349">IFERROR(INDEX($S$3:$S$6255,SMALL(IF(ISNUMBER(SEARCH("",$S$3:$S$6255)),ROW($S$1:$S$6253),""),ROW(S2347))),"")</f>
        <v>Kropáčova Vrutice</v>
      </c>
      <c r="U2349" t="s">
        <v>4555</v>
      </c>
      <c r="V2349">
        <v>552909.0</v>
      </c>
    </row>
    <row r="2350" spans="19:22" ht="12.75">
      <c r="S2350" t="str">
        <f>IF(ISNUMBER(SEARCH(ZAKL_DATA!$B$18,FU!$U2350)),U2350,"")</f>
        <v>Kroučová</v>
      </c>
      <c r="T2350" t="str">
        <f t="array" ref="T2350">IFERROR(INDEX($S$3:$S$6255,SMALL(IF(ISNUMBER(SEARCH("",$S$3:$S$6255)),ROW($S$1:$S$6253),""),ROW(S2348))),"")</f>
        <v>Kroučová</v>
      </c>
      <c r="U2350" t="s">
        <v>5045</v>
      </c>
      <c r="V2350">
        <v>552917.0</v>
      </c>
    </row>
    <row r="2351" spans="19:22" ht="12.75">
      <c r="S2351" t="str">
        <f>IF(ISNUMBER(SEARCH(ZAKL_DATA!$B$18,FU!$U2351)),U2351,"")</f>
        <v>Krouna</v>
      </c>
      <c r="T2351" t="str">
        <f t="array" ref="T2351">IFERROR(INDEX($S$3:$S$6255,SMALL(IF(ISNUMBER(SEARCH("",$S$3:$S$6255)),ROW($S$1:$S$6253),""),ROW(S2349))),"")</f>
        <v>Krouna</v>
      </c>
      <c r="U2351" t="s">
        <v>7101</v>
      </c>
      <c r="V2351">
        <v>552925.0</v>
      </c>
    </row>
    <row r="2352" spans="19:22" ht="12.75">
      <c r="S2352" t="str">
        <f>IF(ISNUMBER(SEARCH(ZAKL_DATA!$B$18,FU!$U2352)),U2352,"")</f>
        <v>Krsy</v>
      </c>
      <c r="T2352" t="str">
        <f t="array" ref="T2352">IFERROR(INDEX($S$3:$S$6255,SMALL(IF(ISNUMBER(SEARCH("",$S$3:$S$6255)),ROW($S$1:$S$6253),""),ROW(S2350))),"")</f>
        <v>Krsy</v>
      </c>
      <c r="U2352" t="s">
        <v>6138</v>
      </c>
      <c r="V2352">
        <v>552933.0</v>
      </c>
    </row>
    <row r="2353" spans="19:22" ht="12.75">
      <c r="S2353" t="str">
        <f>IF(ISNUMBER(SEARCH(ZAKL_DATA!$B$18,FU!$U2353)),U2353,"")</f>
        <v>Krtov</v>
      </c>
      <c r="T2353" t="str">
        <f t="array" ref="T2353">IFERROR(INDEX($S$3:$S$6255,SMALL(IF(ISNUMBER(SEARCH("",$S$3:$S$6255)),ROW($S$1:$S$6253),""),ROW(S2351))),"")</f>
        <v>Krtov</v>
      </c>
      <c r="U2353" t="s">
        <v>6427</v>
      </c>
      <c r="V2353">
        <v>552941.0</v>
      </c>
    </row>
    <row r="2354" spans="19:22" ht="12.75">
      <c r="S2354" t="str">
        <f>IF(ISNUMBER(SEARCH(ZAKL_DATA!$B$18,FU!$U2354)),U2354,"")</f>
        <v>Krty</v>
      </c>
      <c r="T2354" t="str">
        <f t="array" ref="T2354">IFERROR(INDEX($S$3:$S$6255,SMALL(IF(ISNUMBER(SEARCH("",$S$3:$S$6255)),ROW($S$1:$S$6253),""),ROW(S2352))),"")</f>
        <v>Krty</v>
      </c>
      <c r="U2354" t="s">
        <v>8881</v>
      </c>
      <c r="V2354">
        <v>552950.0</v>
      </c>
    </row>
    <row r="2355" spans="19:22" ht="12.75">
      <c r="S2355" t="str">
        <f>IF(ISNUMBER(SEARCH(ZAKL_DATA!$B$18,FU!$U2355)),U2355,"")</f>
        <v>Krty-Hradec</v>
      </c>
      <c r="T2355" t="str">
        <f t="array" ref="T2355">IFERROR(INDEX($S$3:$S$6255,SMALL(IF(ISNUMBER(SEARCH("",$S$3:$S$6255)),ROW($S$1:$S$6253),""),ROW(S2353))),"")</f>
        <v>Krty-Hradec</v>
      </c>
      <c r="U2355" t="s">
        <v>4587</v>
      </c>
      <c r="V2355">
        <v>552968.0</v>
      </c>
    </row>
    <row r="2356" spans="19:22" ht="12.75">
      <c r="S2356" t="str">
        <f>IF(ISNUMBER(SEARCH(ZAKL_DATA!$B$18,FU!$U2356)),U2356,"")</f>
        <v>Krucemburk</v>
      </c>
      <c r="T2356" t="str">
        <f t="array" ref="T2356">IFERROR(INDEX($S$3:$S$6255,SMALL(IF(ISNUMBER(SEARCH("",$S$3:$S$6255)),ROW($S$1:$S$6253),""),ROW(S2354))),"")</f>
        <v>Krucemburk</v>
      </c>
      <c r="U2356" t="s">
        <v>6881</v>
      </c>
      <c r="V2356">
        <v>552976.0</v>
      </c>
    </row>
    <row r="2357" spans="19:22" ht="12.75">
      <c r="S2357" t="str">
        <f>IF(ISNUMBER(SEARCH(ZAKL_DATA!$B$18,FU!$U2357)),U2357,"")</f>
        <v>Kruh</v>
      </c>
      <c r="T2357" t="str">
        <f t="array" ref="T2357">IFERROR(INDEX($S$3:$S$6255,SMALL(IF(ISNUMBER(SEARCH("",$S$3:$S$6255)),ROW($S$1:$S$6253),""),ROW(S2355))),"")</f>
        <v>Kruh</v>
      </c>
      <c r="U2357" t="s">
        <v>7503</v>
      </c>
      <c r="V2357">
        <v>552984.0</v>
      </c>
    </row>
    <row r="2358" spans="19:22" ht="12.75">
      <c r="S2358" t="str">
        <f>IF(ISNUMBER(SEARCH(ZAKL_DATA!$B$18,FU!$U2358)),U2358,"")</f>
        <v>Krumsín</v>
      </c>
      <c r="T2358" t="str">
        <f t="array" ref="T2358">IFERROR(INDEX($S$3:$S$6255,SMALL(IF(ISNUMBER(SEARCH("",$S$3:$S$6255)),ROW($S$1:$S$6253),""),ROW(S2356))),"")</f>
        <v>Krumsín</v>
      </c>
      <c r="U2358" t="s">
        <v>8324</v>
      </c>
      <c r="V2358">
        <v>552992.0</v>
      </c>
    </row>
    <row r="2359" spans="19:22" ht="12.75">
      <c r="S2359" t="str">
        <f>IF(ISNUMBER(SEARCH(ZAKL_DATA!$B$18,FU!$U2359)),U2359,"")</f>
        <v>Krumvíř</v>
      </c>
      <c r="T2359" t="str">
        <f t="array" ref="T2359">IFERROR(INDEX($S$3:$S$6255,SMALL(IF(ISNUMBER(SEARCH("",$S$3:$S$6255)),ROW($S$1:$S$6253),""),ROW(S2357))),"")</f>
        <v>Krumvíř</v>
      </c>
      <c r="U2359" t="s">
        <v>7977</v>
      </c>
      <c r="V2359">
        <v>553000.0</v>
      </c>
    </row>
    <row r="2360" spans="19:22" ht="12.75">
      <c r="S2360" t="str">
        <f>IF(ISNUMBER(SEARCH(ZAKL_DATA!$B$18,FU!$U2360)),U2360,"")</f>
        <v>Krupá</v>
      </c>
      <c r="T2360" t="str">
        <f t="array" ref="T2360">IFERROR(INDEX($S$3:$S$6255,SMALL(IF(ISNUMBER(SEARCH("",$S$3:$S$6255)),ROW($S$1:$S$6253),""),ROW(S2358))),"")</f>
        <v>Krupá</v>
      </c>
      <c r="U2360" t="s">
        <v>4300</v>
      </c>
      <c r="V2360">
        <v>553018.0</v>
      </c>
    </row>
    <row r="2361" spans="19:22" ht="12.75">
      <c r="S2361" t="str">
        <f>IF(ISNUMBER(SEARCH(ZAKL_DATA!$B$18,FU!$U2361)),U2361,"")</f>
        <v>Krupá</v>
      </c>
      <c r="T2361" t="str">
        <f t="array" ref="T2361">IFERROR(INDEX($S$3:$S$6255,SMALL(IF(ISNUMBER(SEARCH("",$S$3:$S$6255)),ROW($S$1:$S$6253),""),ROW(S2359))),"")</f>
        <v>Krupá</v>
      </c>
      <c r="U2361" t="s">
        <v>4300</v>
      </c>
      <c r="V2361">
        <v>553026.0</v>
      </c>
    </row>
    <row r="2362" spans="19:22" ht="12.75">
      <c r="S2362" t="str">
        <f>IF(ISNUMBER(SEARCH(ZAKL_DATA!$B$18,FU!$U2362)),U2362,"")</f>
        <v>Krupka</v>
      </c>
      <c r="T2362" t="str">
        <f t="array" ref="T2362">IFERROR(INDEX($S$3:$S$6255,SMALL(IF(ISNUMBER(SEARCH("",$S$3:$S$6255)),ROW($S$1:$S$6253),""),ROW(S2360))),"")</f>
        <v>Krupka</v>
      </c>
      <c r="U2362" t="s">
        <v>6794</v>
      </c>
      <c r="V2362">
        <v>553034.0</v>
      </c>
    </row>
    <row r="2363" spans="19:22" ht="12.75">
      <c r="S2363" t="str">
        <f>IF(ISNUMBER(SEARCH(ZAKL_DATA!$B$18,FU!$U2363)),U2363,"")</f>
        <v>Krušovice</v>
      </c>
      <c r="T2363" t="str">
        <f t="array" ref="T2363">IFERROR(INDEX($S$3:$S$6255,SMALL(IF(ISNUMBER(SEARCH("",$S$3:$S$6255)),ROW($S$1:$S$6253),""),ROW(S2361))),"")</f>
        <v>Krušovice</v>
      </c>
      <c r="U2363" t="s">
        <v>5046</v>
      </c>
      <c r="V2363">
        <v>553042.0</v>
      </c>
    </row>
    <row r="2364" spans="19:22" ht="12.75">
      <c r="S2364" t="str">
        <f>IF(ISNUMBER(SEARCH(ZAKL_DATA!$B$18,FU!$U2364)),U2364,"")</f>
        <v>Kružberk</v>
      </c>
      <c r="T2364" t="str">
        <f t="array" ref="T2364">IFERROR(INDEX($S$3:$S$6255,SMALL(IF(ISNUMBER(SEARCH("",$S$3:$S$6255)),ROW($S$1:$S$6253),""),ROW(S2362))),"")</f>
        <v>Kružberk</v>
      </c>
      <c r="U2364" t="s">
        <v>6819</v>
      </c>
      <c r="V2364">
        <v>553051.0</v>
      </c>
    </row>
    <row r="2365" spans="19:22" ht="12.75">
      <c r="S2365" t="str">
        <f>IF(ISNUMBER(SEARCH(ZAKL_DATA!$B$18,FU!$U2365)),U2365,"")</f>
        <v>Krychnov</v>
      </c>
      <c r="T2365" t="str">
        <f t="array" ref="T2365">IFERROR(INDEX($S$3:$S$6255,SMALL(IF(ISNUMBER(SEARCH("",$S$3:$S$6255)),ROW($S$1:$S$6253),""),ROW(S2363))),"")</f>
        <v>Krychnov</v>
      </c>
      <c r="U2365" t="s">
        <v>8950</v>
      </c>
      <c r="V2365">
        <v>553069.0</v>
      </c>
    </row>
    <row r="2366" spans="19:22" ht="12.75">
      <c r="S2366" t="str">
        <f>IF(ISNUMBER(SEARCH(ZAKL_DATA!$B$18,FU!$U2366)),U2366,"")</f>
        <v>Kryry</v>
      </c>
      <c r="T2366" t="str">
        <f t="array" ref="T2366">IFERROR(INDEX($S$3:$S$6255,SMALL(IF(ISNUMBER(SEARCH("",$S$3:$S$6255)),ROW($S$1:$S$6253),""),ROW(S2364))),"")</f>
        <v>Kryry</v>
      </c>
      <c r="U2366" t="s">
        <v>6702</v>
      </c>
      <c r="V2366">
        <v>553077.0</v>
      </c>
    </row>
    <row r="2367" spans="19:22" ht="12.75">
      <c r="S2367" t="str">
        <f>IF(ISNUMBER(SEARCH(ZAKL_DATA!$B$18,FU!$U2367)),U2367,"")</f>
        <v>Kryštofovo Údolí</v>
      </c>
      <c r="T2367" t="str">
        <f t="array" ref="T2367">IFERROR(INDEX($S$3:$S$6255,SMALL(IF(ISNUMBER(SEARCH("",$S$3:$S$6255)),ROW($S$1:$S$6253),""),ROW(S2365))),"")</f>
        <v>Kryštofovo Údolí</v>
      </c>
      <c r="U2367" t="s">
        <v>6525</v>
      </c>
      <c r="V2367">
        <v>553085.0</v>
      </c>
    </row>
    <row r="2368" spans="19:22" ht="12.75">
      <c r="S2368" t="str">
        <f>IF(ISNUMBER(SEARCH(ZAKL_DATA!$B$18,FU!$U2368)),U2368,"")</f>
        <v>Kryštofovy Hamry</v>
      </c>
      <c r="T2368" t="str">
        <f t="array" ref="T2368">IFERROR(INDEX($S$3:$S$6255,SMALL(IF(ISNUMBER(SEARCH("",$S$3:$S$6255)),ROW($S$1:$S$6253),""),ROW(S2366))),"")</f>
        <v>Kryštofovy Hamry</v>
      </c>
      <c r="U2368" t="s">
        <v>6454</v>
      </c>
      <c r="V2368">
        <v>553093.0</v>
      </c>
    </row>
    <row r="2369" spans="19:22" ht="12.75">
      <c r="S2369" t="str">
        <f>IF(ISNUMBER(SEARCH(ZAKL_DATA!$B$18,FU!$U2369)),U2369,"")</f>
        <v>Křeč</v>
      </c>
      <c r="T2369" t="str">
        <f t="array" ref="T2369">IFERROR(INDEX($S$3:$S$6255,SMALL(IF(ISNUMBER(SEARCH("",$S$3:$S$6255)),ROW($S$1:$S$6253),""),ROW(S2367))),"")</f>
        <v>Křeč</v>
      </c>
      <c r="U2369" t="s">
        <v>5422</v>
      </c>
      <c r="V2369">
        <v>553107.0</v>
      </c>
    </row>
    <row r="2370" spans="19:22" ht="12.75">
      <c r="S2370" t="str">
        <f>IF(ISNUMBER(SEARCH(ZAKL_DATA!$B$18,FU!$U2370)),U2370,"")</f>
        <v>Křečhoř</v>
      </c>
      <c r="T2370" t="str">
        <f t="array" ref="T2370">IFERROR(INDEX($S$3:$S$6255,SMALL(IF(ISNUMBER(SEARCH("",$S$3:$S$6255)),ROW($S$1:$S$6253),""),ROW(S2368))),"")</f>
        <v>Křečhoř</v>
      </c>
      <c r="U2370" t="s">
        <v>4301</v>
      </c>
      <c r="V2370">
        <v>553115.0</v>
      </c>
    </row>
    <row r="2371" spans="19:22" ht="12.75">
      <c r="S2371" t="str">
        <f>IF(ISNUMBER(SEARCH(ZAKL_DATA!$B$18,FU!$U2371)),U2371,"")</f>
        <v>Křečkov</v>
      </c>
      <c r="T2371" t="str">
        <f t="array" ref="T2371">IFERROR(INDEX($S$3:$S$6255,SMALL(IF(ISNUMBER(SEARCH("",$S$3:$S$6255)),ROW($S$1:$S$6253),""),ROW(S2369))),"")</f>
        <v>Křečkov</v>
      </c>
      <c r="U2371" t="s">
        <v>4664</v>
      </c>
      <c r="V2371">
        <v>553123.0</v>
      </c>
    </row>
    <row r="2372" spans="19:22" ht="12.75">
      <c r="S2372" t="str">
        <f>IF(ISNUMBER(SEARCH(ZAKL_DATA!$B$18,FU!$U2372)),U2372,"")</f>
        <v>Křečovice</v>
      </c>
      <c r="T2372" t="str">
        <f t="array" ref="T2372">IFERROR(INDEX($S$3:$S$6255,SMALL(IF(ISNUMBER(SEARCH("",$S$3:$S$6255)),ROW($S$1:$S$6253),""),ROW(S2370))),"")</f>
        <v>Křečovice</v>
      </c>
      <c r="U2372" t="s">
        <v>3972</v>
      </c>
      <c r="V2372">
        <v>553131.0</v>
      </c>
    </row>
    <row r="2373" spans="19:22" ht="12.75">
      <c r="S2373" t="str">
        <f>IF(ISNUMBER(SEARCH(ZAKL_DATA!$B$18,FU!$U2373)),U2373,"")</f>
        <v>Křekov</v>
      </c>
      <c r="T2373" t="str">
        <f t="array" ref="T2373">IFERROR(INDEX($S$3:$S$6255,SMALL(IF(ISNUMBER(SEARCH("",$S$3:$S$6255)),ROW($S$1:$S$6253),""),ROW(S2371))),"")</f>
        <v>Křekov</v>
      </c>
      <c r="U2373" t="s">
        <v>8131</v>
      </c>
      <c r="V2373">
        <v>553140.0</v>
      </c>
    </row>
    <row r="2374" spans="19:22" ht="12.75">
      <c r="S2374" t="str">
        <f>IF(ISNUMBER(SEARCH(ZAKL_DATA!$B$18,FU!$U2374)),U2374,"")</f>
        <v>Křelov-Břuchotín</v>
      </c>
      <c r="T2374" t="str">
        <f t="array" ref="T2374">IFERROR(INDEX($S$3:$S$6255,SMALL(IF(ISNUMBER(SEARCH("",$S$3:$S$6255)),ROW($S$1:$S$6253),""),ROW(S2372))),"")</f>
        <v>Křelov-Břuchotín</v>
      </c>
      <c r="U2374" t="s">
        <v>5949</v>
      </c>
      <c r="V2374">
        <v>553158.0</v>
      </c>
    </row>
    <row r="2375" spans="19:22" ht="12.75">
      <c r="S2375" t="str">
        <f>IF(ISNUMBER(SEARCH(ZAKL_DATA!$B$18,FU!$U2375)),U2375,"")</f>
        <v>Křelovice</v>
      </c>
      <c r="T2375" t="str">
        <f t="array" ref="T2375">IFERROR(INDEX($S$3:$S$6255,SMALL(IF(ISNUMBER(SEARCH("",$S$3:$S$6255)),ROW($S$1:$S$6253),""),ROW(S2373))),"")</f>
        <v>Křelovice</v>
      </c>
      <c r="U2375" t="s">
        <v>5423</v>
      </c>
      <c r="V2375">
        <v>553166.0</v>
      </c>
    </row>
    <row r="2376" spans="19:22" ht="12.75">
      <c r="S2376" t="str">
        <f>IF(ISNUMBER(SEARCH(ZAKL_DATA!$B$18,FU!$U2376)),U2376,"")</f>
        <v>Křelovice</v>
      </c>
      <c r="T2376" t="str">
        <f t="array" ref="T2376">IFERROR(INDEX($S$3:$S$6255,SMALL(IF(ISNUMBER(SEARCH("",$S$3:$S$6255)),ROW($S$1:$S$6253),""),ROW(S2374))),"")</f>
        <v>Křelovice</v>
      </c>
      <c r="U2376" t="s">
        <v>5423</v>
      </c>
      <c r="V2376">
        <v>553174.0</v>
      </c>
    </row>
    <row r="2377" spans="19:22" ht="12.75">
      <c r="S2377" t="str">
        <f>IF(ISNUMBER(SEARCH(ZAKL_DATA!$B$18,FU!$U2377)),U2377,"")</f>
        <v>Křemže</v>
      </c>
      <c r="T2377" t="str">
        <f t="array" ref="T2377">IFERROR(INDEX($S$3:$S$6255,SMALL(IF(ISNUMBER(SEARCH("",$S$3:$S$6255)),ROW($S$1:$S$6253),""),ROW(S2375))),"")</f>
        <v>Křemže</v>
      </c>
      <c r="U2377" t="s">
        <v>5238</v>
      </c>
      <c r="V2377">
        <v>553182.0</v>
      </c>
    </row>
    <row r="2378" spans="19:22" ht="12.75">
      <c r="S2378" t="str">
        <f>IF(ISNUMBER(SEARCH(ZAKL_DATA!$B$18,FU!$U2378)),U2378,"")</f>
        <v>Křenek</v>
      </c>
      <c r="T2378" t="str">
        <f t="array" ref="T2378">IFERROR(INDEX($S$3:$S$6255,SMALL(IF(ISNUMBER(SEARCH("",$S$3:$S$6255)),ROW($S$1:$S$6253),""),ROW(S2376))),"")</f>
        <v>Křenek</v>
      </c>
      <c r="U2378" t="s">
        <v>4447</v>
      </c>
      <c r="V2378">
        <v>553191.0</v>
      </c>
    </row>
    <row r="2379" spans="19:22" ht="12.75">
      <c r="S2379" t="str">
        <f>IF(ISNUMBER(SEARCH(ZAKL_DATA!$B$18,FU!$U2379)),U2379,"")</f>
        <v>Křenice</v>
      </c>
      <c r="T2379" t="str">
        <f t="array" ref="T2379">IFERROR(INDEX($S$3:$S$6255,SMALL(IF(ISNUMBER(SEARCH("",$S$3:$S$6255)),ROW($S$1:$S$6253),""),ROW(S2377))),"")</f>
        <v>Křenice</v>
      </c>
      <c r="U2379" t="s">
        <v>6016</v>
      </c>
      <c r="V2379">
        <v>553204.0</v>
      </c>
    </row>
    <row r="2380" spans="19:22" ht="12.75">
      <c r="S2380" t="str">
        <f>IF(ISNUMBER(SEARCH(ZAKL_DATA!$B$18,FU!$U2380)),U2380,"")</f>
        <v>Křenice</v>
      </c>
      <c r="T2380" t="str">
        <f t="array" ref="T2380">IFERROR(INDEX($S$3:$S$6255,SMALL(IF(ISNUMBER(SEARCH("",$S$3:$S$6255)),ROW($S$1:$S$6253),""),ROW(S2378))),"")</f>
        <v>Křenice</v>
      </c>
      <c r="U2380" t="s">
        <v>6016</v>
      </c>
      <c r="V2380">
        <v>553212.0</v>
      </c>
    </row>
    <row r="2381" spans="19:22" ht="12.75">
      <c r="S2381" t="str">
        <f>IF(ISNUMBER(SEARCH(ZAKL_DATA!$B$18,FU!$U2381)),U2381,"")</f>
        <v>Křenov</v>
      </c>
      <c r="T2381" t="str">
        <f t="array" ref="T2381">IFERROR(INDEX($S$3:$S$6255,SMALL(IF(ISNUMBER(SEARCH("",$S$3:$S$6255)),ROW($S$1:$S$6253),""),ROW(S2379))),"")</f>
        <v>Křenov</v>
      </c>
      <c r="U2381" t="s">
        <v>7559</v>
      </c>
      <c r="V2381">
        <v>553221.0</v>
      </c>
    </row>
    <row r="2382" spans="19:22" ht="12.75">
      <c r="S2382" t="str">
        <f>IF(ISNUMBER(SEARCH(ZAKL_DATA!$B$18,FU!$U2382)),U2382,"")</f>
        <v>Křenovice</v>
      </c>
      <c r="T2382" t="str">
        <f t="array" ref="T2382">IFERROR(INDEX($S$3:$S$6255,SMALL(IF(ISNUMBER(SEARCH("",$S$3:$S$6255)),ROW($S$1:$S$6253),""),ROW(S2380))),"")</f>
        <v>Křenovice</v>
      </c>
      <c r="U2382" t="s">
        <v>6350</v>
      </c>
      <c r="V2382">
        <v>553239.0</v>
      </c>
    </row>
    <row r="2383" spans="19:22" ht="12.75">
      <c r="S2383" t="str">
        <f>IF(ISNUMBER(SEARCH(ZAKL_DATA!$B$18,FU!$U2383)),U2383,"")</f>
        <v>Křenovice</v>
      </c>
      <c r="T2383" t="str">
        <f t="array" ref="T2383">IFERROR(INDEX($S$3:$S$6255,SMALL(IF(ISNUMBER(SEARCH("",$S$3:$S$6255)),ROW($S$1:$S$6253),""),ROW(S2381))),"")</f>
        <v>Křenovice</v>
      </c>
      <c r="U2383" t="s">
        <v>6350</v>
      </c>
      <c r="V2383">
        <v>553247.0</v>
      </c>
    </row>
    <row r="2384" spans="19:22" ht="12.75">
      <c r="S2384" t="str">
        <f>IF(ISNUMBER(SEARCH(ZAKL_DATA!$B$18,FU!$U2384)),U2384,"")</f>
        <v>Křenovice</v>
      </c>
      <c r="T2384" t="str">
        <f t="array" ref="T2384">IFERROR(INDEX($S$3:$S$6255,SMALL(IF(ISNUMBER(SEARCH("",$S$3:$S$6255)),ROW($S$1:$S$6253),""),ROW(S2382))),"")</f>
        <v>Křenovice</v>
      </c>
      <c r="U2384" t="s">
        <v>6350</v>
      </c>
      <c r="V2384">
        <v>553255.0</v>
      </c>
    </row>
    <row r="2385" spans="19:22" ht="12.75">
      <c r="S2385" t="str">
        <f>IF(ISNUMBER(SEARCH(ZAKL_DATA!$B$18,FU!$U2385)),U2385,"")</f>
        <v>Křenovy</v>
      </c>
      <c r="T2385" t="str">
        <f t="array" ref="T2385">IFERROR(INDEX($S$3:$S$6255,SMALL(IF(ISNUMBER(SEARCH("",$S$3:$S$6255)),ROW($S$1:$S$6253),""),ROW(S2383))),"")</f>
        <v>Křenovy</v>
      </c>
      <c r="U2385" t="s">
        <v>5875</v>
      </c>
      <c r="V2385">
        <v>553263.0</v>
      </c>
    </row>
    <row r="2386" spans="19:22" ht="12.75">
      <c r="S2386" t="str">
        <f>IF(ISNUMBER(SEARCH(ZAKL_DATA!$B$18,FU!$U2386)),U2386,"")</f>
        <v>Křepenice</v>
      </c>
      <c r="T2386" t="str">
        <f t="array" ref="T2386">IFERROR(INDEX($S$3:$S$6255,SMALL(IF(ISNUMBER(SEARCH("",$S$3:$S$6255)),ROW($S$1:$S$6253),""),ROW(S2384))),"")</f>
        <v>Křepenice</v>
      </c>
      <c r="U2386" t="s">
        <v>4923</v>
      </c>
      <c r="V2386">
        <v>553271.0</v>
      </c>
    </row>
    <row r="2387" spans="19:22" ht="12.75">
      <c r="S2387" t="str">
        <f>IF(ISNUMBER(SEARCH(ZAKL_DATA!$B$18,FU!$U2387)),U2387,"")</f>
        <v>Křepice</v>
      </c>
      <c r="T2387" t="str">
        <f t="array" ref="T2387">IFERROR(INDEX($S$3:$S$6255,SMALL(IF(ISNUMBER(SEARCH("",$S$3:$S$6255)),ROW($S$1:$S$6253),""),ROW(S2385))),"")</f>
        <v>Křepice</v>
      </c>
      <c r="U2387" t="s">
        <v>7978</v>
      </c>
      <c r="V2387">
        <v>553280.0</v>
      </c>
    </row>
    <row r="2388" spans="19:22" ht="12.75">
      <c r="S2388" t="str">
        <f>IF(ISNUMBER(SEARCH(ZAKL_DATA!$B$18,FU!$U2388)),U2388,"")</f>
        <v>Křepice</v>
      </c>
      <c r="T2388" t="str">
        <f t="array" ref="T2388">IFERROR(INDEX($S$3:$S$6255,SMALL(IF(ISNUMBER(SEARCH("",$S$3:$S$6255)),ROW($S$1:$S$6253),""),ROW(S2386))),"")</f>
        <v>Křepice</v>
      </c>
      <c r="U2388" t="s">
        <v>7978</v>
      </c>
      <c r="V2388">
        <v>553298.0</v>
      </c>
    </row>
    <row r="2389" spans="19:22" ht="12.75">
      <c r="S2389" t="str">
        <f>IF(ISNUMBER(SEARCH(ZAKL_DATA!$B$18,FU!$U2389)),U2389,"")</f>
        <v>Křesetice</v>
      </c>
      <c r="T2389" t="str">
        <f t="array" ref="T2389">IFERROR(INDEX($S$3:$S$6255,SMALL(IF(ISNUMBER(SEARCH("",$S$3:$S$6255)),ROW($S$1:$S$6253),""),ROW(S2387))),"")</f>
        <v>Křesetice</v>
      </c>
      <c r="U2389" t="s">
        <v>4370</v>
      </c>
      <c r="V2389">
        <v>553301.0</v>
      </c>
    </row>
    <row r="2390" spans="19:22" ht="12.75">
      <c r="S2390" t="str">
        <f>IF(ISNUMBER(SEARCH(ZAKL_DATA!$B$18,FU!$U2390)),U2390,"")</f>
        <v>Křesín</v>
      </c>
      <c r="T2390" t="str">
        <f t="array" ref="T2390">IFERROR(INDEX($S$3:$S$6255,SMALL(IF(ISNUMBER(SEARCH("",$S$3:$S$6255)),ROW($S$1:$S$6253),""),ROW(S2388))),"")</f>
        <v>Křesín</v>
      </c>
      <c r="U2390" t="s">
        <v>6601</v>
      </c>
      <c r="V2390">
        <v>553310.0</v>
      </c>
    </row>
    <row r="2391" spans="19:22" ht="12.75">
      <c r="S2391" t="str">
        <f>IF(ISNUMBER(SEARCH(ZAKL_DATA!$B$18,FU!$U2391)),U2391,"")</f>
        <v>Křešice</v>
      </c>
      <c r="T2391" t="str">
        <f t="array" ref="T2391">IFERROR(INDEX($S$3:$S$6255,SMALL(IF(ISNUMBER(SEARCH("",$S$3:$S$6255)),ROW($S$1:$S$6253),""),ROW(S2389))),"")</f>
        <v>Křešice</v>
      </c>
      <c r="U2391" t="s">
        <v>6602</v>
      </c>
      <c r="V2391">
        <v>553328.0</v>
      </c>
    </row>
    <row r="2392" spans="19:22" ht="12.75">
      <c r="S2392" t="str">
        <f>IF(ISNUMBER(SEARCH(ZAKL_DATA!$B$18,FU!$U2392)),U2392,"")</f>
        <v>Křešín</v>
      </c>
      <c r="T2392" t="str">
        <f t="array" ref="T2392">IFERROR(INDEX($S$3:$S$6255,SMALL(IF(ISNUMBER(SEARCH("",$S$3:$S$6255)),ROW($S$1:$S$6253),""),ROW(S2390))),"")</f>
        <v>Křešín</v>
      </c>
      <c r="U2392" t="s">
        <v>4924</v>
      </c>
      <c r="V2392">
        <v>553336.0</v>
      </c>
    </row>
    <row r="2393" spans="19:22" ht="12.75">
      <c r="S2393" t="str">
        <f>IF(ISNUMBER(SEARCH(ZAKL_DATA!$B$18,FU!$U2393)),U2393,"")</f>
        <v>Křešín</v>
      </c>
      <c r="T2393" t="str">
        <f t="array" ref="T2393">IFERROR(INDEX($S$3:$S$6255,SMALL(IF(ISNUMBER(SEARCH("",$S$3:$S$6255)),ROW($S$1:$S$6253),""),ROW(S2391))),"")</f>
        <v>Křešín</v>
      </c>
      <c r="U2393" t="s">
        <v>4924</v>
      </c>
      <c r="V2393">
        <v>553344.0</v>
      </c>
    </row>
    <row r="2394" spans="19:22" ht="12.75">
      <c r="S2394" t="str">
        <f>IF(ISNUMBER(SEARCH(ZAKL_DATA!$B$18,FU!$U2394)),U2394,"")</f>
        <v>Křetín</v>
      </c>
      <c r="T2394" t="str">
        <f t="array" ref="T2394">IFERROR(INDEX($S$3:$S$6255,SMALL(IF(ISNUMBER(SEARCH("",$S$3:$S$6255)),ROW($S$1:$S$6253),""),ROW(S2392))),"")</f>
        <v>Křetín</v>
      </c>
      <c r="U2394" t="s">
        <v>7787</v>
      </c>
      <c r="V2394">
        <v>553352.0</v>
      </c>
    </row>
    <row r="2395" spans="19:22" ht="12.75">
      <c r="S2395" t="str">
        <f>IF(ISNUMBER(SEARCH(ZAKL_DATA!$B$18,FU!$U2395)),U2395,"")</f>
        <v>Křičeň</v>
      </c>
      <c r="T2395" t="str">
        <f t="array" ref="T2395">IFERROR(INDEX($S$3:$S$6255,SMALL(IF(ISNUMBER(SEARCH("",$S$3:$S$6255)),ROW($S$1:$S$6253),""),ROW(S2393))),"")</f>
        <v>Křičeň</v>
      </c>
      <c r="U2395" t="s">
        <v>7200</v>
      </c>
      <c r="V2395">
        <v>553361.0</v>
      </c>
    </row>
    <row r="2396" spans="19:22" ht="12.75">
      <c r="S2396" t="str">
        <f>IF(ISNUMBER(SEARCH(ZAKL_DATA!$B$18,FU!$U2396)),U2396,"")</f>
        <v>Křídla</v>
      </c>
      <c r="T2396" t="str">
        <f t="array" ref="T2396">IFERROR(INDEX($S$3:$S$6255,SMALL(IF(ISNUMBER(SEARCH("",$S$3:$S$6255)),ROW($S$1:$S$6253),""),ROW(S2394))),"")</f>
        <v>Křídla</v>
      </c>
      <c r="U2396" t="s">
        <v>8200</v>
      </c>
      <c r="V2396">
        <v>553379.0</v>
      </c>
    </row>
    <row r="2397" spans="19:22" ht="12.75">
      <c r="S2397" t="str">
        <f>IF(ISNUMBER(SEARCH(ZAKL_DATA!$B$18,FU!$U2397)),U2397,"")</f>
        <v>Křídlůvky</v>
      </c>
      <c r="T2397" t="str">
        <f t="array" ref="T2397">IFERROR(INDEX($S$3:$S$6255,SMALL(IF(ISNUMBER(SEARCH("",$S$3:$S$6255)),ROW($S$1:$S$6253),""),ROW(S2395))),"")</f>
        <v>Křídlůvky</v>
      </c>
      <c r="U2397" t="s">
        <v>5577</v>
      </c>
      <c r="V2397">
        <v>553387.0</v>
      </c>
    </row>
    <row r="2398" spans="19:22" ht="12.75">
      <c r="S2398" t="str">
        <f>IF(ISNUMBER(SEARCH(ZAKL_DATA!$B$18,FU!$U2398)),U2398,"")</f>
        <v>Křimov</v>
      </c>
      <c r="T2398" t="str">
        <f t="array" ref="T2398">IFERROR(INDEX($S$3:$S$6255,SMALL(IF(ISNUMBER(SEARCH("",$S$3:$S$6255)),ROW($S$1:$S$6253),""),ROW(S2396))),"")</f>
        <v>Křimov</v>
      </c>
      <c r="U2398" t="s">
        <v>6440</v>
      </c>
      <c r="V2398">
        <v>553395.0</v>
      </c>
    </row>
    <row r="2399" spans="19:22" ht="12.75">
      <c r="S2399" t="str">
        <f>IF(ISNUMBER(SEARCH(ZAKL_DATA!$B$18,FU!$U2399)),U2399,"")</f>
        <v>Křinec</v>
      </c>
      <c r="T2399" t="str">
        <f t="array" ref="T2399">IFERROR(INDEX($S$3:$S$6255,SMALL(IF(ISNUMBER(SEARCH("",$S$3:$S$6255)),ROW($S$1:$S$6253),""),ROW(S2397))),"")</f>
        <v>Křinec</v>
      </c>
      <c r="U2399" t="s">
        <v>4665</v>
      </c>
      <c r="V2399">
        <v>553409.0</v>
      </c>
    </row>
    <row r="2400" spans="19:22" ht="12.75">
      <c r="S2400" t="str">
        <f>IF(ISNUMBER(SEARCH(ZAKL_DATA!$B$18,FU!$U2400)),U2400,"")</f>
        <v>Křinice</v>
      </c>
      <c r="T2400" t="str">
        <f t="array" ref="T2400">IFERROR(INDEX($S$3:$S$6255,SMALL(IF(ISNUMBER(SEARCH("",$S$3:$S$6255)),ROW($S$1:$S$6253),""),ROW(S2398))),"")</f>
        <v>Křinice</v>
      </c>
      <c r="U2400" t="s">
        <v>7307</v>
      </c>
      <c r="V2400">
        <v>553417.0</v>
      </c>
    </row>
    <row r="2401" spans="19:22" ht="12.75">
      <c r="S2401" t="str">
        <f>IF(ISNUMBER(SEARCH(ZAKL_DATA!$B$18,FU!$U2401)),U2401,"")</f>
        <v>Křišťanov</v>
      </c>
      <c r="T2401" t="str">
        <f t="array" ref="T2401">IFERROR(INDEX($S$3:$S$6255,SMALL(IF(ISNUMBER(SEARCH("",$S$3:$S$6255)),ROW($S$1:$S$6253),""),ROW(S2399))),"")</f>
        <v>Křišťanov</v>
      </c>
      <c r="U2401" t="s">
        <v>6306</v>
      </c>
      <c r="V2401">
        <v>553425.0</v>
      </c>
    </row>
    <row r="2402" spans="19:22" ht="12.75">
      <c r="S2402" t="str">
        <f>IF(ISNUMBER(SEARCH(ZAKL_DATA!$B$18,FU!$U2402)),U2402,"")</f>
        <v>Křišťanovice</v>
      </c>
      <c r="T2402" t="str">
        <f t="array" ref="T2402">IFERROR(INDEX($S$3:$S$6255,SMALL(IF(ISNUMBER(SEARCH("",$S$3:$S$6255)),ROW($S$1:$S$6253),""),ROW(S2400))),"")</f>
        <v>Křišťanovice</v>
      </c>
      <c r="U2402" t="s">
        <v>8826</v>
      </c>
      <c r="V2402">
        <v>553433.0</v>
      </c>
    </row>
    <row r="2403" spans="19:22" ht="12.75">
      <c r="S2403" t="str">
        <f>IF(ISNUMBER(SEARCH(ZAKL_DATA!$B$18,FU!$U2403)),U2403,"")</f>
        <v>Křivoklát</v>
      </c>
      <c r="T2403" t="str">
        <f t="array" ref="T2403">IFERROR(INDEX($S$3:$S$6255,SMALL(IF(ISNUMBER(SEARCH("",$S$3:$S$6255)),ROW($S$1:$S$6253),""),ROW(S2401))),"")</f>
        <v>Křivoklát</v>
      </c>
      <c r="U2403" t="s">
        <v>5047</v>
      </c>
      <c r="V2403">
        <v>553441.0</v>
      </c>
    </row>
    <row r="2404" spans="19:22" ht="12.75">
      <c r="S2404" t="str">
        <f>IF(ISNUMBER(SEARCH(ZAKL_DATA!$B$18,FU!$U2404)),U2404,"")</f>
        <v>Křivsoudov</v>
      </c>
      <c r="T2404" t="str">
        <f t="array" ref="T2404">IFERROR(INDEX($S$3:$S$6255,SMALL(IF(ISNUMBER(SEARCH("",$S$3:$S$6255)),ROW($S$1:$S$6253),""),ROW(S2402))),"")</f>
        <v>Křivsoudov</v>
      </c>
      <c r="U2404" t="s">
        <v>3973</v>
      </c>
      <c r="V2404">
        <v>553450.0</v>
      </c>
    </row>
    <row r="2405" spans="19:22" ht="12.75">
      <c r="S2405" t="str">
        <f>IF(ISNUMBER(SEARCH(ZAKL_DATA!$B$18,FU!$U2405)),U2405,"")</f>
        <v>Křižánky</v>
      </c>
      <c r="T2405" t="str">
        <f t="array" ref="T2405">IFERROR(INDEX($S$3:$S$6255,SMALL(IF(ISNUMBER(SEARCH("",$S$3:$S$6255)),ROW($S$1:$S$6253),""),ROW(S2403))),"")</f>
        <v>Křižánky</v>
      </c>
      <c r="U2405" t="s">
        <v>8726</v>
      </c>
      <c r="V2405">
        <v>553468.0</v>
      </c>
    </row>
    <row r="2406" spans="19:22" ht="12.75">
      <c r="S2406" t="str">
        <f>IF(ISNUMBER(SEARCH(ZAKL_DATA!$B$18,FU!$U2406)),U2406,"")</f>
        <v>Křižanov</v>
      </c>
      <c r="T2406" t="str">
        <f t="array" ref="T2406">IFERROR(INDEX($S$3:$S$6255,SMALL(IF(ISNUMBER(SEARCH("",$S$3:$S$6255)),ROW($S$1:$S$6253),""),ROW(S2404))),"")</f>
        <v>Křižanov</v>
      </c>
      <c r="U2406" t="s">
        <v>3762</v>
      </c>
      <c r="V2406">
        <v>553476.0</v>
      </c>
    </row>
    <row r="2407" spans="19:22" ht="12.75">
      <c r="S2407" t="str">
        <f>IF(ISNUMBER(SEARCH(ZAKL_DATA!$B$18,FU!$U2407)),U2407,"")</f>
        <v>Křižanov</v>
      </c>
      <c r="T2407" t="str">
        <f t="array" ref="T2407">IFERROR(INDEX($S$3:$S$6255,SMALL(IF(ISNUMBER(SEARCH("",$S$3:$S$6255)),ROW($S$1:$S$6253),""),ROW(S2405))),"")</f>
        <v>Křižanov</v>
      </c>
      <c r="U2407" t="s">
        <v>3762</v>
      </c>
      <c r="V2407">
        <v>553484.0</v>
      </c>
    </row>
    <row r="2408" spans="19:22" ht="12.75">
      <c r="S2408" t="str">
        <f>IF(ISNUMBER(SEARCH(ZAKL_DATA!$B$18,FU!$U2408)),U2408,"")</f>
        <v>Křižanovice</v>
      </c>
      <c r="T2408" t="str">
        <f t="array" ref="T2408">IFERROR(INDEX($S$3:$S$6255,SMALL(IF(ISNUMBER(SEARCH("",$S$3:$S$6255)),ROW($S$1:$S$6253),""),ROW(S2406))),"")</f>
        <v>Křižanovice</v>
      </c>
      <c r="U2408" t="s">
        <v>5389</v>
      </c>
      <c r="V2408">
        <v>553492.0</v>
      </c>
    </row>
    <row r="2409" spans="19:22" ht="12.75">
      <c r="S2409" t="str">
        <f>IF(ISNUMBER(SEARCH(ZAKL_DATA!$B$18,FU!$U2409)),U2409,"")</f>
        <v>Křižanovice</v>
      </c>
      <c r="T2409" t="str">
        <f t="array" ref="T2409">IFERROR(INDEX($S$3:$S$6255,SMALL(IF(ISNUMBER(SEARCH("",$S$3:$S$6255)),ROW($S$1:$S$6253),""),ROW(S2407))),"")</f>
        <v>Křižanovice</v>
      </c>
      <c r="U2409" t="s">
        <v>5389</v>
      </c>
      <c r="V2409">
        <v>553506.0</v>
      </c>
    </row>
    <row r="2410" spans="19:22" ht="12.75">
      <c r="S2410" t="str">
        <f>IF(ISNUMBER(SEARCH(ZAKL_DATA!$B$18,FU!$U2410)),U2410,"")</f>
        <v>Křižanovice u Vyškova</v>
      </c>
      <c r="T2410" t="str">
        <f t="array" ref="T2410">IFERROR(INDEX($S$3:$S$6255,SMALL(IF(ISNUMBER(SEARCH("",$S$3:$S$6255)),ROW($S$1:$S$6253),""),ROW(S2408))),"")</f>
        <v>Křižanovice u Vyškova</v>
      </c>
      <c r="U2410" t="s">
        <v>8540</v>
      </c>
      <c r="V2410">
        <v>553514.0</v>
      </c>
    </row>
    <row r="2411" spans="19:22" ht="12.75">
      <c r="S2411" t="str">
        <f>IF(ISNUMBER(SEARCH(ZAKL_DATA!$B$18,FU!$U2411)),U2411,"")</f>
        <v>Křižany</v>
      </c>
      <c r="T2411" t="str">
        <f t="array" ref="T2411">IFERROR(INDEX($S$3:$S$6255,SMALL(IF(ISNUMBER(SEARCH("",$S$3:$S$6255)),ROW($S$1:$S$6253),""),ROW(S2409))),"")</f>
        <v>Křižany</v>
      </c>
      <c r="U2411" t="s">
        <v>6526</v>
      </c>
      <c r="V2411">
        <v>553522.0</v>
      </c>
    </row>
    <row r="2412" spans="19:22" ht="12.75">
      <c r="S2412" t="str">
        <f>IF(ISNUMBER(SEARCH(ZAKL_DATA!$B$18,FU!$U2412)),U2412,"")</f>
        <v>Křižínkov</v>
      </c>
      <c r="T2412" t="str">
        <f t="array" ref="T2412">IFERROR(INDEX($S$3:$S$6255,SMALL(IF(ISNUMBER(SEARCH("",$S$3:$S$6255)),ROW($S$1:$S$6253),""),ROW(S2410))),"")</f>
        <v>Křižínkov</v>
      </c>
      <c r="U2412" t="s">
        <v>8727</v>
      </c>
      <c r="V2412">
        <v>553531.0</v>
      </c>
    </row>
    <row r="2413" spans="19:22" ht="12.75">
      <c r="S2413" t="str">
        <f>IF(ISNUMBER(SEARCH(ZAKL_DATA!$B$18,FU!$U2413)),U2413,"")</f>
        <v>Křížkový Újezdec</v>
      </c>
      <c r="T2413" t="str">
        <f t="array" ref="T2413">IFERROR(INDEX($S$3:$S$6255,SMALL(IF(ISNUMBER(SEARCH("",$S$3:$S$6255)),ROW($S$1:$S$6253),""),ROW(S2411))),"")</f>
        <v>Křížkový Újezdec</v>
      </c>
      <c r="U2413" t="s">
        <v>4746</v>
      </c>
      <c r="V2413">
        <v>553549.0</v>
      </c>
    </row>
    <row r="2414" spans="19:22" ht="12.75">
      <c r="S2414" t="str">
        <f>IF(ISNUMBER(SEARCH(ZAKL_DATA!$B$18,FU!$U2414)),U2414,"")</f>
        <v>Křižovatka</v>
      </c>
      <c r="T2414" t="str">
        <f t="array" ref="T2414">IFERROR(INDEX($S$3:$S$6255,SMALL(IF(ISNUMBER(SEARCH("",$S$3:$S$6255)),ROW($S$1:$S$6253),""),ROW(S2412))),"")</f>
        <v>Křižovatka</v>
      </c>
      <c r="U2414" t="s">
        <v>5930</v>
      </c>
      <c r="V2414">
        <v>553557.0</v>
      </c>
    </row>
    <row r="2415" spans="19:22" ht="12.75">
      <c r="S2415" t="str">
        <f>IF(ISNUMBER(SEARCH(ZAKL_DATA!$B$18,FU!$U2415)),U2415,"")</f>
        <v>Křoví</v>
      </c>
      <c r="T2415" t="str">
        <f t="array" ref="T2415">IFERROR(INDEX($S$3:$S$6255,SMALL(IF(ISNUMBER(SEARCH("",$S$3:$S$6255)),ROW($S$1:$S$6253),""),ROW(S2413))),"")</f>
        <v>Křoví</v>
      </c>
      <c r="U2415" t="s">
        <v>8728</v>
      </c>
      <c r="V2415">
        <v>553565.0</v>
      </c>
    </row>
    <row r="2416" spans="19:22" ht="12.75">
      <c r="S2416" t="str">
        <f>IF(ISNUMBER(SEARCH(ZAKL_DATA!$B$18,FU!$U2416)),U2416,"")</f>
        <v>Křtěnov</v>
      </c>
      <c r="T2416" t="str">
        <f t="array" ref="T2416">IFERROR(INDEX($S$3:$S$6255,SMALL(IF(ISNUMBER(SEARCH("",$S$3:$S$6255)),ROW($S$1:$S$6253),""),ROW(S2414))),"")</f>
        <v>Křtěnov</v>
      </c>
      <c r="U2416" t="s">
        <v>7788</v>
      </c>
      <c r="V2416">
        <v>553573.0</v>
      </c>
    </row>
    <row r="2417" spans="19:22" ht="12.75">
      <c r="S2417" t="str">
        <f>IF(ISNUMBER(SEARCH(ZAKL_DATA!$B$18,FU!$U2417)),U2417,"")</f>
        <v>Křtiny</v>
      </c>
      <c r="T2417" t="str">
        <f t="array" ref="T2417">IFERROR(INDEX($S$3:$S$6255,SMALL(IF(ISNUMBER(SEARCH("",$S$3:$S$6255)),ROW($S$1:$S$6253),""),ROW(S2415))),"")</f>
        <v>Křtiny</v>
      </c>
      <c r="U2417" t="s">
        <v>7789</v>
      </c>
      <c r="V2417">
        <v>553581.0</v>
      </c>
    </row>
    <row r="2418" spans="19:22" ht="12.75">
      <c r="S2418" t="str">
        <f>IF(ISNUMBER(SEARCH(ZAKL_DATA!$B$18,FU!$U2418)),U2418,"")</f>
        <v>Křtomil</v>
      </c>
      <c r="T2418" t="str">
        <f t="array" ref="T2418">IFERROR(INDEX($S$3:$S$6255,SMALL(IF(ISNUMBER(SEARCH("",$S$3:$S$6255)),ROW($S$1:$S$6253),""),ROW(S2416))),"")</f>
        <v>Křtomil</v>
      </c>
      <c r="U2418" t="s">
        <v>5778</v>
      </c>
      <c r="V2418">
        <v>553590.0</v>
      </c>
    </row>
    <row r="2419" spans="19:22" ht="12.75">
      <c r="S2419" t="str">
        <f>IF(ISNUMBER(SEARCH(ZAKL_DATA!$B$18,FU!$U2419)),U2419,"")</f>
        <v>Kšely</v>
      </c>
      <c r="T2419" t="str">
        <f t="array" ref="T2419">IFERROR(INDEX($S$3:$S$6255,SMALL(IF(ISNUMBER(SEARCH("",$S$3:$S$6255)),ROW($S$1:$S$6253),""),ROW(S2417))),"")</f>
        <v>Kšely</v>
      </c>
      <c r="U2419" t="s">
        <v>7105</v>
      </c>
      <c r="V2419">
        <v>553603.0</v>
      </c>
    </row>
    <row r="2420" spans="19:22" ht="12.75">
      <c r="S2420" t="str">
        <f>IF(ISNUMBER(SEARCH(ZAKL_DATA!$B$18,FU!$U2420)),U2420,"")</f>
        <v>Kšice</v>
      </c>
      <c r="T2420" t="str">
        <f t="array" ref="T2420">IFERROR(INDEX($S$3:$S$6255,SMALL(IF(ISNUMBER(SEARCH("",$S$3:$S$6255)),ROW($S$1:$S$6253),""),ROW(S2418))),"")</f>
        <v>Kšice</v>
      </c>
      <c r="U2420" t="s">
        <v>6246</v>
      </c>
      <c r="V2420">
        <v>553611.0</v>
      </c>
    </row>
    <row r="2421" spans="19:22" ht="12.75">
      <c r="S2421" t="str">
        <f>IF(ISNUMBER(SEARCH(ZAKL_DATA!$B$18,FU!$U2421)),U2421,"")</f>
        <v>Ktiš</v>
      </c>
      <c r="T2421" t="str">
        <f t="array" ref="T2421">IFERROR(INDEX($S$3:$S$6255,SMALL(IF(ISNUMBER(SEARCH("",$S$3:$S$6255)),ROW($S$1:$S$6253),""),ROW(S2419))),"")</f>
        <v>Ktiš</v>
      </c>
      <c r="U2421" t="s">
        <v>5598</v>
      </c>
      <c r="V2421">
        <v>553620.0</v>
      </c>
    </row>
    <row r="2422" spans="19:22" ht="12.75">
      <c r="S2422" t="str">
        <f>IF(ISNUMBER(SEARCH(ZAKL_DATA!$B$18,FU!$U2422)),U2422,"")</f>
        <v>Ktová</v>
      </c>
      <c r="T2422" t="str">
        <f t="array" ref="T2422">IFERROR(INDEX($S$3:$S$6255,SMALL(IF(ISNUMBER(SEARCH("",$S$3:$S$6255)),ROW($S$1:$S$6253),""),ROW(S2420))),"")</f>
        <v>Ktová</v>
      </c>
      <c r="U2422" t="s">
        <v>5366</v>
      </c>
      <c r="V2422">
        <v>553638.0</v>
      </c>
    </row>
    <row r="2423" spans="19:22" ht="12.75">
      <c r="S2423" t="str">
        <f>IF(ISNUMBER(SEARCH(ZAKL_DATA!$B$18,FU!$U2423)),U2423,"")</f>
        <v>Kublov</v>
      </c>
      <c r="T2423" t="str">
        <f t="array" ref="T2423">IFERROR(INDEX($S$3:$S$6255,SMALL(IF(ISNUMBER(SEARCH("",$S$3:$S$6255)),ROW($S$1:$S$6253),""),ROW(S2421))),"")</f>
        <v>Kublov</v>
      </c>
      <c r="U2423" t="s">
        <v>4103</v>
      </c>
      <c r="V2423">
        <v>553646.0</v>
      </c>
    </row>
    <row r="2424" spans="19:22" ht="12.75">
      <c r="S2424" t="str">
        <f>IF(ISNUMBER(SEARCH(ZAKL_DATA!$B$18,FU!$U2424)),U2424,"")</f>
        <v>Kubova Huť</v>
      </c>
      <c r="T2424" t="str">
        <f t="array" ref="T2424">IFERROR(INDEX($S$3:$S$6255,SMALL(IF(ISNUMBER(SEARCH("",$S$3:$S$6255)),ROW($S$1:$S$6253),""),ROW(S2422))),"")</f>
        <v>Kubova Huť</v>
      </c>
      <c r="U2424" t="s">
        <v>6507</v>
      </c>
      <c r="V2424">
        <v>553654.0</v>
      </c>
    </row>
    <row r="2425" spans="19:22" ht="12.75">
      <c r="S2425" t="str">
        <f>IF(ISNUMBER(SEARCH(ZAKL_DATA!$B$18,FU!$U2425)),U2425,"")</f>
        <v>Kubšice</v>
      </c>
      <c r="T2425" t="str">
        <f t="array" ref="T2425">IFERROR(INDEX($S$3:$S$6255,SMALL(IF(ISNUMBER(SEARCH("",$S$3:$S$6255)),ROW($S$1:$S$6253),""),ROW(S2423))),"")</f>
        <v>Kubšice</v>
      </c>
      <c r="U2425" t="s">
        <v>8619</v>
      </c>
      <c r="V2425">
        <v>553662.0</v>
      </c>
    </row>
    <row r="2426" spans="19:22" ht="12.75">
      <c r="S2426" t="str">
        <f>IF(ISNUMBER(SEARCH(ZAKL_DATA!$B$18,FU!$U2426)),U2426,"")</f>
        <v>Kučerov</v>
      </c>
      <c r="T2426" t="str">
        <f t="array" ref="T2426">IFERROR(INDEX($S$3:$S$6255,SMALL(IF(ISNUMBER(SEARCH("",$S$3:$S$6255)),ROW($S$1:$S$6253),""),ROW(S2424))),"")</f>
        <v>Kučerov</v>
      </c>
      <c r="U2426" t="s">
        <v>8541</v>
      </c>
      <c r="V2426">
        <v>553671.0</v>
      </c>
    </row>
    <row r="2427" spans="19:22" ht="12.75">
      <c r="S2427" t="str">
        <f>IF(ISNUMBER(SEARCH(ZAKL_DATA!$B$18,FU!$U2427)),U2427,"")</f>
        <v>Kučeř</v>
      </c>
      <c r="T2427" t="str">
        <f t="array" ref="T2427">IFERROR(INDEX($S$3:$S$6255,SMALL(IF(ISNUMBER(SEARCH("",$S$3:$S$6255)),ROW($S$1:$S$6253),""),ROW(S2425))),"")</f>
        <v>Kučeř</v>
      </c>
      <c r="U2427" t="s">
        <v>5534</v>
      </c>
      <c r="V2427">
        <v>553689.0</v>
      </c>
    </row>
    <row r="2428" spans="19:22" ht="12.75">
      <c r="S2428" t="str">
        <f>IF(ISNUMBER(SEARCH(ZAKL_DATA!$B$18,FU!$U2428)),U2428,"")</f>
        <v>Kudlovice</v>
      </c>
      <c r="T2428" t="str">
        <f t="array" ref="T2428">IFERROR(INDEX($S$3:$S$6255,SMALL(IF(ISNUMBER(SEARCH("",$S$3:$S$6255)),ROW($S$1:$S$6253),""),ROW(S2426))),"")</f>
        <v>Kudlovice</v>
      </c>
      <c r="U2428" t="s">
        <v>8483</v>
      </c>
      <c r="V2428">
        <v>553697.0</v>
      </c>
    </row>
    <row r="2429" spans="19:22" ht="12.75">
      <c r="S2429" t="str">
        <f>IF(ISNUMBER(SEARCH(ZAKL_DATA!$B$18,FU!$U2429)),U2429,"")</f>
        <v>Kuchařovice</v>
      </c>
      <c r="T2429" t="str">
        <f t="array" ref="T2429">IFERROR(INDEX($S$3:$S$6255,SMALL(IF(ISNUMBER(SEARCH("",$S$3:$S$6255)),ROW($S$1:$S$6253),""),ROW(S2427))),"")</f>
        <v>Kuchařovice</v>
      </c>
      <c r="U2429" t="s">
        <v>8620</v>
      </c>
      <c r="V2429">
        <v>553701.0</v>
      </c>
    </row>
    <row r="2430" spans="19:22" ht="12.75">
      <c r="S2430" t="str">
        <f>IF(ISNUMBER(SEARCH(ZAKL_DATA!$B$18,FU!$U2430)),U2430,"")</f>
        <v>Kujavy</v>
      </c>
      <c r="T2430" t="str">
        <f t="array" ref="T2430">IFERROR(INDEX($S$3:$S$6255,SMALL(IF(ISNUMBER(SEARCH("",$S$3:$S$6255)),ROW($S$1:$S$6253),""),ROW(S2428))),"")</f>
        <v>Kujavy</v>
      </c>
      <c r="U2430" t="s">
        <v>5976</v>
      </c>
      <c r="V2430">
        <v>553719.0</v>
      </c>
    </row>
    <row r="2431" spans="19:22" ht="12.75">
      <c r="S2431" t="str">
        <f>IF(ISNUMBER(SEARCH(ZAKL_DATA!$B$18,FU!$U2431)),U2431,"")</f>
        <v>Kukle</v>
      </c>
      <c r="T2431" t="str">
        <f t="array" ref="T2431">IFERROR(INDEX($S$3:$S$6255,SMALL(IF(ISNUMBER(SEARCH("",$S$3:$S$6255)),ROW($S$1:$S$6253),""),ROW(S2429))),"")</f>
        <v>Kukle</v>
      </c>
      <c r="U2431" t="s">
        <v>7176</v>
      </c>
      <c r="V2431">
        <v>553727.0</v>
      </c>
    </row>
    <row r="2432" spans="19:22" ht="12.75">
      <c r="S2432" t="str">
        <f>IF(ISNUMBER(SEARCH(ZAKL_DATA!$B$18,FU!$U2432)),U2432,"")</f>
        <v>Kuklík</v>
      </c>
      <c r="T2432" t="str">
        <f t="array" ref="T2432">IFERROR(INDEX($S$3:$S$6255,SMALL(IF(ISNUMBER(SEARCH("",$S$3:$S$6255)),ROW($S$1:$S$6253),""),ROW(S2430))),"")</f>
        <v>Kuklík</v>
      </c>
      <c r="U2432" t="s">
        <v>8729</v>
      </c>
      <c r="V2432">
        <v>553735.0</v>
      </c>
    </row>
    <row r="2433" spans="19:22" ht="12.75">
      <c r="S2433" t="str">
        <f>IF(ISNUMBER(SEARCH(ZAKL_DATA!$B$18,FU!$U2433)),U2433,"")</f>
        <v>Kuks</v>
      </c>
      <c r="T2433" t="str">
        <f t="array" ref="T2433">IFERROR(INDEX($S$3:$S$6255,SMALL(IF(ISNUMBER(SEARCH("",$S$3:$S$6255)),ROW($S$1:$S$6253),""),ROW(S2431))),"")</f>
        <v>Kuks</v>
      </c>
      <c r="U2433" t="s">
        <v>7653</v>
      </c>
      <c r="V2433">
        <v>553743.0</v>
      </c>
    </row>
    <row r="2434" spans="19:22" ht="12.75">
      <c r="S2434" t="str">
        <f>IF(ISNUMBER(SEARCH(ZAKL_DATA!$B$18,FU!$U2434)),U2434,"")</f>
        <v>Kulířov</v>
      </c>
      <c r="T2434" t="str">
        <f t="array" ref="T2434">IFERROR(INDEX($S$3:$S$6255,SMALL(IF(ISNUMBER(SEARCH("",$S$3:$S$6255)),ROW($S$1:$S$6253),""),ROW(S2432))),"")</f>
        <v>Kulířov</v>
      </c>
      <c r="U2434" t="s">
        <v>7790</v>
      </c>
      <c r="V2434">
        <v>553751.0</v>
      </c>
    </row>
    <row r="2435" spans="19:22" ht="12.75">
      <c r="S2435" t="str">
        <f>IF(ISNUMBER(SEARCH(ZAKL_DATA!$B$18,FU!$U2435)),U2435,"")</f>
        <v>Kunčice</v>
      </c>
      <c r="T2435" t="str">
        <f t="array" ref="T2435">IFERROR(INDEX($S$3:$S$6255,SMALL(IF(ISNUMBER(SEARCH("",$S$3:$S$6255)),ROW($S$1:$S$6253),""),ROW(S2433))),"")</f>
        <v>Kunčice</v>
      </c>
      <c r="U2435" t="s">
        <v>6990</v>
      </c>
      <c r="V2435">
        <v>553760.0</v>
      </c>
    </row>
    <row r="2436" spans="19:22" ht="12.75">
      <c r="S2436" t="str">
        <f>IF(ISNUMBER(SEARCH(ZAKL_DATA!$B$18,FU!$U2436)),U2436,"")</f>
        <v>Kunčice nad Labem</v>
      </c>
      <c r="T2436" t="str">
        <f t="array" ref="T2436">IFERROR(INDEX($S$3:$S$6255,SMALL(IF(ISNUMBER(SEARCH("",$S$3:$S$6255)),ROW($S$1:$S$6253),""),ROW(S2434))),"")</f>
        <v>Kunčice nad Labem</v>
      </c>
      <c r="U2436" t="s">
        <v>7654</v>
      </c>
      <c r="V2436">
        <v>553778.0</v>
      </c>
    </row>
    <row r="2437" spans="19:22" ht="12.75">
      <c r="S2437" t="str">
        <f>IF(ISNUMBER(SEARCH(ZAKL_DATA!$B$18,FU!$U2437)),U2437,"")</f>
        <v>Kunčice pod Ondřejníkem</v>
      </c>
      <c r="T2437" t="str">
        <f t="array" ref="T2437">IFERROR(INDEX($S$3:$S$6255,SMALL(IF(ISNUMBER(SEARCH("",$S$3:$S$6255)),ROW($S$1:$S$6253),""),ROW(S2435))),"")</f>
        <v>Kunčice pod Ondřejníkem</v>
      </c>
      <c r="U2437" t="s">
        <v>8869</v>
      </c>
      <c r="V2437">
        <v>553786.0</v>
      </c>
    </row>
    <row r="2438" spans="19:22" ht="12.75">
      <c r="S2438" t="str">
        <f>IF(ISNUMBER(SEARCH(ZAKL_DATA!$B$18,FU!$U2438)),U2438,"")</f>
        <v>Kunčina</v>
      </c>
      <c r="T2438" t="str">
        <f t="array" ref="T2438">IFERROR(INDEX($S$3:$S$6255,SMALL(IF(ISNUMBER(SEARCH("",$S$3:$S$6255)),ROW($S$1:$S$6253),""),ROW(S2436))),"")</f>
        <v>Kunčina</v>
      </c>
      <c r="U2438" t="s">
        <v>7560</v>
      </c>
      <c r="V2438">
        <v>553794.0</v>
      </c>
    </row>
    <row r="2439" spans="19:22" ht="12.75">
      <c r="S2439" t="str">
        <f>IF(ISNUMBER(SEARCH(ZAKL_DATA!$B$18,FU!$U2439)),U2439,"")</f>
        <v>Kunčina Ves</v>
      </c>
      <c r="T2439" t="str">
        <f t="array" ref="T2439">IFERROR(INDEX($S$3:$S$6255,SMALL(IF(ISNUMBER(SEARCH("",$S$3:$S$6255)),ROW($S$1:$S$6253),""),ROW(S2437))),"")</f>
        <v>Kunčina Ves</v>
      </c>
      <c r="U2439" t="s">
        <v>7791</v>
      </c>
      <c r="V2439">
        <v>553816.0</v>
      </c>
    </row>
    <row r="2440" spans="19:22" ht="12.75">
      <c r="S2440" t="str">
        <f>IF(ISNUMBER(SEARCH(ZAKL_DATA!$B$18,FU!$U2440)),U2440,"")</f>
        <v>Kundratice</v>
      </c>
      <c r="T2440" t="str">
        <f t="array" ref="T2440">IFERROR(INDEX($S$3:$S$6255,SMALL(IF(ISNUMBER(SEARCH("",$S$3:$S$6255)),ROW($S$1:$S$6253),""),ROW(S2438))),"")</f>
        <v>Kundratice</v>
      </c>
      <c r="U2440" t="s">
        <v>8730</v>
      </c>
      <c r="V2440">
        <v>553824.0</v>
      </c>
    </row>
    <row r="2441" spans="19:22" ht="12.75">
      <c r="S2441" t="str">
        <f>IF(ISNUMBER(SEARCH(ZAKL_DATA!$B$18,FU!$U2441)),U2441,"")</f>
        <v>Kunějovice</v>
      </c>
      <c r="T2441" t="str">
        <f t="array" ref="T2441">IFERROR(INDEX($S$3:$S$6255,SMALL(IF(ISNUMBER(SEARCH("",$S$3:$S$6255)),ROW($S$1:$S$6253),""),ROW(S2439))),"")</f>
        <v>Kunějovice</v>
      </c>
      <c r="U2441" t="s">
        <v>6139</v>
      </c>
      <c r="V2441">
        <v>553832.0</v>
      </c>
    </row>
    <row r="2442" spans="19:22" ht="12.75">
      <c r="S2442" t="str">
        <f>IF(ISNUMBER(SEARCH(ZAKL_DATA!$B$18,FU!$U2442)),U2442,"")</f>
        <v>Kunemil</v>
      </c>
      <c r="T2442" t="str">
        <f t="array" ref="T2442">IFERROR(INDEX($S$3:$S$6255,SMALL(IF(ISNUMBER(SEARCH("",$S$3:$S$6255)),ROW($S$1:$S$6253),""),ROW(S2440))),"")</f>
        <v>Kunemil</v>
      </c>
      <c r="U2442" t="s">
        <v>5453</v>
      </c>
      <c r="V2442">
        <v>553841.0</v>
      </c>
    </row>
    <row r="2443" spans="19:22" ht="12.75">
      <c r="S2443" t="str">
        <f>IF(ISNUMBER(SEARCH(ZAKL_DATA!$B$18,FU!$U2443)),U2443,"")</f>
        <v>Kunětice</v>
      </c>
      <c r="T2443" t="str">
        <f t="array" ref="T2443">IFERROR(INDEX($S$3:$S$6255,SMALL(IF(ISNUMBER(SEARCH("",$S$3:$S$6255)),ROW($S$1:$S$6253),""),ROW(S2441))),"")</f>
        <v>Kunětice</v>
      </c>
      <c r="U2443" t="s">
        <v>7254</v>
      </c>
      <c r="V2443">
        <v>553859.0</v>
      </c>
    </row>
    <row r="2444" spans="19:22" ht="12.75">
      <c r="S2444" t="str">
        <f>IF(ISNUMBER(SEARCH(ZAKL_DATA!$B$18,FU!$U2444)),U2444,"")</f>
        <v>Kunice</v>
      </c>
      <c r="T2444" t="str">
        <f t="array" ref="T2444">IFERROR(INDEX($S$3:$S$6255,SMALL(IF(ISNUMBER(SEARCH("",$S$3:$S$6255)),ROW($S$1:$S$6253),""),ROW(S2442))),"")</f>
        <v>Kunice</v>
      </c>
      <c r="U2444" t="s">
        <v>4747</v>
      </c>
      <c r="V2444">
        <v>553867.0</v>
      </c>
    </row>
    <row r="2445" spans="19:22" ht="12.75">
      <c r="S2445" t="str">
        <f>IF(ISNUMBER(SEARCH(ZAKL_DATA!$B$18,FU!$U2445)),U2445,"")</f>
        <v>Kunice</v>
      </c>
      <c r="T2445" t="str">
        <f t="array" ref="T2445">IFERROR(INDEX($S$3:$S$6255,SMALL(IF(ISNUMBER(SEARCH("",$S$3:$S$6255)),ROW($S$1:$S$6253),""),ROW(S2443))),"")</f>
        <v>Kunice</v>
      </c>
      <c r="U2445" t="s">
        <v>4747</v>
      </c>
      <c r="V2445">
        <v>553875.0</v>
      </c>
    </row>
    <row r="2446" spans="19:22" ht="12.75">
      <c r="S2446" t="str">
        <f>IF(ISNUMBER(SEARCH(ZAKL_DATA!$B$18,FU!$U2446)),U2446,"")</f>
        <v>Kuničky</v>
      </c>
      <c r="T2446" t="str">
        <f t="array" ref="T2446">IFERROR(INDEX($S$3:$S$6255,SMALL(IF(ISNUMBER(SEARCH("",$S$3:$S$6255)),ROW($S$1:$S$6253),""),ROW(S2444))),"")</f>
        <v>Kuničky</v>
      </c>
      <c r="U2446" t="s">
        <v>7792</v>
      </c>
      <c r="V2446">
        <v>553883.0</v>
      </c>
    </row>
    <row r="2447" spans="19:22" ht="12.75">
      <c r="S2447" t="str">
        <f>IF(ISNUMBER(SEARCH(ZAKL_DATA!$B$18,FU!$U2447)),U2447,"")</f>
        <v>Kunín</v>
      </c>
      <c r="T2447" t="str">
        <f t="array" ref="T2447">IFERROR(INDEX($S$3:$S$6255,SMALL(IF(ISNUMBER(SEARCH("",$S$3:$S$6255)),ROW($S$1:$S$6253),""),ROW(S2445))),"")</f>
        <v>Kunín</v>
      </c>
      <c r="U2447" t="s">
        <v>6848</v>
      </c>
      <c r="V2447">
        <v>553891.0</v>
      </c>
    </row>
    <row r="2448" spans="19:22" ht="12.75">
      <c r="S2448" t="str">
        <f>IF(ISNUMBER(SEARCH(ZAKL_DATA!$B$18,FU!$U2448)),U2448,"")</f>
        <v>Kunkovice</v>
      </c>
      <c r="T2448" t="str">
        <f t="array" ref="T2448">IFERROR(INDEX($S$3:$S$6255,SMALL(IF(ISNUMBER(SEARCH("",$S$3:$S$6255)),ROW($S$1:$S$6253),""),ROW(S2446))),"")</f>
        <v>Kunkovice</v>
      </c>
      <c r="U2448" t="s">
        <v>8254</v>
      </c>
      <c r="V2448">
        <v>553905.0</v>
      </c>
    </row>
    <row r="2449" spans="19:22" ht="12.75">
      <c r="S2449" t="str">
        <f>IF(ISNUMBER(SEARCH(ZAKL_DATA!$B$18,FU!$U2449)),U2449,"")</f>
        <v>Kunovice</v>
      </c>
      <c r="T2449" t="str">
        <f t="array" ref="T2449">IFERROR(INDEX($S$3:$S$6255,SMALL(IF(ISNUMBER(SEARCH("",$S$3:$S$6255)),ROW($S$1:$S$6253),""),ROW(S2447))),"")</f>
        <v>Kunovice</v>
      </c>
      <c r="U2449" t="s">
        <v>5118</v>
      </c>
      <c r="V2449">
        <v>553913.0</v>
      </c>
    </row>
    <row r="2450" spans="19:22" ht="12.75">
      <c r="S2450" t="str">
        <f>IF(ISNUMBER(SEARCH(ZAKL_DATA!$B$18,FU!$U2450)),U2450,"")</f>
        <v>Kunovice</v>
      </c>
      <c r="T2450" t="str">
        <f t="array" ref="T2450">IFERROR(INDEX($S$3:$S$6255,SMALL(IF(ISNUMBER(SEARCH("",$S$3:$S$6255)),ROW($S$1:$S$6253),""),ROW(S2448))),"")</f>
        <v>Kunovice</v>
      </c>
      <c r="U2450" t="s">
        <v>5118</v>
      </c>
      <c r="V2450">
        <v>553921.0</v>
      </c>
    </row>
    <row r="2451" spans="19:22" ht="12.75">
      <c r="S2451" t="str">
        <f>IF(ISNUMBER(SEARCH(ZAKL_DATA!$B$18,FU!$U2451)),U2451,"")</f>
        <v>Kuňovice</v>
      </c>
      <c r="T2451" t="str">
        <f t="array" ref="T2451">IFERROR(INDEX($S$3:$S$6255,SMALL(IF(ISNUMBER(SEARCH("",$S$3:$S$6255)),ROW($S$1:$S$6253),""),ROW(S2449))),"")</f>
        <v>Kuňovice</v>
      </c>
      <c r="U2451" t="s">
        <v>3975</v>
      </c>
      <c r="V2451">
        <v>553930.0</v>
      </c>
    </row>
    <row r="2452" spans="19:22" ht="12.75">
      <c r="S2452" t="str">
        <f>IF(ISNUMBER(SEARCH(ZAKL_DATA!$B$18,FU!$U2452)),U2452,"")</f>
        <v>Kunratice</v>
      </c>
      <c r="T2452" t="str">
        <f t="array" ref="T2452">IFERROR(INDEX($S$3:$S$6255,SMALL(IF(ISNUMBER(SEARCH("",$S$3:$S$6255)),ROW($S$1:$S$6253),""),ROW(S2450))),"")</f>
        <v>Kunratice</v>
      </c>
      <c r="U2452" t="s">
        <v>4012</v>
      </c>
      <c r="V2452">
        <v>553948.0</v>
      </c>
    </row>
    <row r="2453" spans="19:22" ht="12.75">
      <c r="S2453" t="str">
        <f>IF(ISNUMBER(SEARCH(ZAKL_DATA!$B$18,FU!$U2453)),U2453,"")</f>
        <v>Kunratice</v>
      </c>
      <c r="T2453" t="str">
        <f t="array" ref="T2453">IFERROR(INDEX($S$3:$S$6255,SMALL(IF(ISNUMBER(SEARCH("",$S$3:$S$6255)),ROW($S$1:$S$6253),""),ROW(S2451))),"")</f>
        <v>Kunratice</v>
      </c>
      <c r="U2453" t="s">
        <v>4012</v>
      </c>
      <c r="V2453">
        <v>553956.0</v>
      </c>
    </row>
    <row r="2454" spans="19:22" ht="12.75">
      <c r="S2454" t="str">
        <f>IF(ISNUMBER(SEARCH(ZAKL_DATA!$B$18,FU!$U2454)),U2454,"")</f>
        <v>Kunratice u Cvikova</v>
      </c>
      <c r="T2454" t="str">
        <f t="array" ref="T2454">IFERROR(INDEX($S$3:$S$6255,SMALL(IF(ISNUMBER(SEARCH("",$S$3:$S$6255)),ROW($S$1:$S$6253),""),ROW(S2452))),"")</f>
        <v>Kunratice u Cvikova</v>
      </c>
      <c r="U2454" t="s">
        <v>6311</v>
      </c>
      <c r="V2454">
        <v>553964.0</v>
      </c>
    </row>
    <row r="2455" spans="19:22" ht="12.75">
      <c r="S2455" t="str">
        <f>IF(ISNUMBER(SEARCH(ZAKL_DATA!$B$18,FU!$U2455)),U2455,"")</f>
        <v>Kunštát</v>
      </c>
      <c r="T2455" t="str">
        <f t="array" ref="T2455">IFERROR(INDEX($S$3:$S$6255,SMALL(IF(ISNUMBER(SEARCH("",$S$3:$S$6255)),ROW($S$1:$S$6253),""),ROW(S2453))),"")</f>
        <v>Kunštát</v>
      </c>
      <c r="U2455" t="s">
        <v>7793</v>
      </c>
      <c r="V2455">
        <v>553972.0</v>
      </c>
    </row>
    <row r="2456" spans="19:22" ht="12.75">
      <c r="S2456" t="str">
        <f>IF(ISNUMBER(SEARCH(ZAKL_DATA!$B$18,FU!$U2456)),U2456,"")</f>
        <v>Kunvald</v>
      </c>
      <c r="T2456" t="str">
        <f t="array" ref="T2456">IFERROR(INDEX($S$3:$S$6255,SMALL(IF(ISNUMBER(SEARCH("",$S$3:$S$6255)),ROW($S$1:$S$6253),""),ROW(S2454))),"")</f>
        <v>Kunvald</v>
      </c>
      <c r="U2456" t="s">
        <v>7718</v>
      </c>
      <c r="V2456">
        <v>553981.0</v>
      </c>
    </row>
    <row r="2457" spans="19:22" ht="12.75">
      <c r="S2457" t="str">
        <f>IF(ISNUMBER(SEARCH(ZAKL_DATA!$B$18,FU!$U2457)),U2457,"")</f>
        <v>Kunžak</v>
      </c>
      <c r="T2457" t="str">
        <f t="array" ref="T2457">IFERROR(INDEX($S$3:$S$6255,SMALL(IF(ISNUMBER(SEARCH("",$S$3:$S$6255)),ROW($S$1:$S$6253),""),ROW(S2455))),"")</f>
        <v>Kunžak</v>
      </c>
      <c r="U2457" t="s">
        <v>5314</v>
      </c>
      <c r="V2457">
        <v>553999.0</v>
      </c>
    </row>
    <row r="2458" spans="19:22" ht="12.75">
      <c r="S2458" t="str">
        <f>IF(ISNUMBER(SEARCH(ZAKL_DATA!$B$18,FU!$U2458)),U2458,"")</f>
        <v>Kupařovice</v>
      </c>
      <c r="T2458" t="str">
        <f t="array" ref="T2458">IFERROR(INDEX($S$3:$S$6255,SMALL(IF(ISNUMBER(SEARCH("",$S$3:$S$6255)),ROW($S$1:$S$6253),""),ROW(S2456))),"")</f>
        <v>Kupařovice</v>
      </c>
      <c r="U2458" t="s">
        <v>7876</v>
      </c>
      <c r="V2458">
        <v>554006.0</v>
      </c>
    </row>
    <row r="2459" spans="19:22" ht="12.75">
      <c r="S2459" t="str">
        <f>IF(ISNUMBER(SEARCH(ZAKL_DATA!$B$18,FU!$U2459)),U2459,"")</f>
        <v>Kurdějov</v>
      </c>
      <c r="T2459" t="str">
        <f t="array" ref="T2459">IFERROR(INDEX($S$3:$S$6255,SMALL(IF(ISNUMBER(SEARCH("",$S$3:$S$6255)),ROW($S$1:$S$6253),""),ROW(S2457))),"")</f>
        <v>Kurdějov</v>
      </c>
      <c r="U2459" t="s">
        <v>5973</v>
      </c>
      <c r="V2459">
        <v>554014.0</v>
      </c>
    </row>
    <row r="2460" spans="19:22" ht="12.75">
      <c r="S2460" t="str">
        <f>IF(ISNUMBER(SEARCH(ZAKL_DATA!$B$18,FU!$U2460)),U2460,"")</f>
        <v>Kuroslepy</v>
      </c>
      <c r="T2460" t="str">
        <f t="array" ref="T2460">IFERROR(INDEX($S$3:$S$6255,SMALL(IF(ISNUMBER(SEARCH("",$S$3:$S$6255)),ROW($S$1:$S$6253),""),ROW(S2458))),"")</f>
        <v>Kuroslepy</v>
      </c>
      <c r="U2460" t="s">
        <v>5596</v>
      </c>
      <c r="V2460">
        <v>554022.0</v>
      </c>
    </row>
    <row r="2461" spans="19:22" ht="12.75">
      <c r="S2461" t="str">
        <f>IF(ISNUMBER(SEARCH(ZAKL_DATA!$B$18,FU!$U2461)),U2461,"")</f>
        <v>Kurovice</v>
      </c>
      <c r="T2461" t="str">
        <f t="array" ref="T2461">IFERROR(INDEX($S$3:$S$6255,SMALL(IF(ISNUMBER(SEARCH("",$S$3:$S$6255)),ROW($S$1:$S$6253),""),ROW(S2459))),"")</f>
        <v>Kurovice</v>
      </c>
      <c r="U2461" t="s">
        <v>8255</v>
      </c>
      <c r="V2461">
        <v>554031.0</v>
      </c>
    </row>
    <row r="2462" spans="19:22" ht="12.75">
      <c r="S2462" t="str">
        <f>IF(ISNUMBER(SEARCH(ZAKL_DATA!$B$18,FU!$U2462)),U2462,"")</f>
        <v>Kuřim</v>
      </c>
      <c r="T2462" t="str">
        <f t="array" ref="T2462">IFERROR(INDEX($S$3:$S$6255,SMALL(IF(ISNUMBER(SEARCH("",$S$3:$S$6255)),ROW($S$1:$S$6253),""),ROW(S2460))),"")</f>
        <v>Kuřim</v>
      </c>
      <c r="U2462" t="s">
        <v>7877</v>
      </c>
      <c r="V2462">
        <v>554049.0</v>
      </c>
    </row>
    <row r="2463" spans="19:22" ht="12.75">
      <c r="S2463" t="str">
        <f>IF(ISNUMBER(SEARCH(ZAKL_DATA!$B$18,FU!$U2463)),U2463,"")</f>
        <v>Kuřimany</v>
      </c>
      <c r="T2463" t="str">
        <f t="array" ref="T2463">IFERROR(INDEX($S$3:$S$6255,SMALL(IF(ISNUMBER(SEARCH("",$S$3:$S$6255)),ROW($S$1:$S$6253),""),ROW(S2461))),"")</f>
        <v>Kuřimany</v>
      </c>
      <c r="U2463" t="s">
        <v>6208</v>
      </c>
      <c r="V2463">
        <v>554057.0</v>
      </c>
    </row>
    <row r="2464" spans="19:22" ht="12.75">
      <c r="S2464" t="str">
        <f>IF(ISNUMBER(SEARCH(ZAKL_DATA!$B$18,FU!$U2464)),U2464,"")</f>
        <v>Kuřimská Nová Ves</v>
      </c>
      <c r="T2464" t="str">
        <f t="array" ref="T2464">IFERROR(INDEX($S$3:$S$6255,SMALL(IF(ISNUMBER(SEARCH("",$S$3:$S$6255)),ROW($S$1:$S$6253),""),ROW(S2462))),"")</f>
        <v>Kuřimská Nová Ves</v>
      </c>
      <c r="U2464" t="s">
        <v>8731</v>
      </c>
      <c r="V2464">
        <v>554065.0</v>
      </c>
    </row>
    <row r="2465" spans="19:22" ht="12.75">
      <c r="S2465" t="str">
        <f>IF(ISNUMBER(SEARCH(ZAKL_DATA!$B$18,FU!$U2465)),U2465,"")</f>
        <v>Kuřimské Jestřabí</v>
      </c>
      <c r="T2465" t="str">
        <f t="array" ref="T2465">IFERROR(INDEX($S$3:$S$6255,SMALL(IF(ISNUMBER(SEARCH("",$S$3:$S$6255)),ROW($S$1:$S$6253),""),ROW(S2463))),"")</f>
        <v>Kuřimské Jestřabí</v>
      </c>
      <c r="U2465" t="s">
        <v>8732</v>
      </c>
      <c r="V2465">
        <v>554073.0</v>
      </c>
    </row>
    <row r="2466" spans="19:22" ht="12.75">
      <c r="S2466" t="str">
        <f>IF(ISNUMBER(SEARCH(ZAKL_DATA!$B$18,FU!$U2466)),U2466,"")</f>
        <v>Kutná Hora</v>
      </c>
      <c r="T2466" t="str">
        <f t="array" ref="T2466">IFERROR(INDEX($S$3:$S$6255,SMALL(IF(ISNUMBER(SEARCH("",$S$3:$S$6255)),ROW($S$1:$S$6253),""),ROW(S2464))),"")</f>
        <v>Kutná Hora</v>
      </c>
      <c r="U2466" t="s">
        <v>4349</v>
      </c>
      <c r="V2466">
        <v>554081.0</v>
      </c>
    </row>
    <row r="2467" spans="19:22" ht="12.75">
      <c r="S2467" t="str">
        <f>IF(ISNUMBER(SEARCH(ZAKL_DATA!$B$18,FU!$U2467)),U2467,"")</f>
        <v>Kutrovice</v>
      </c>
      <c r="T2467" t="str">
        <f t="array" ref="T2467">IFERROR(INDEX($S$3:$S$6255,SMALL(IF(ISNUMBER(SEARCH("",$S$3:$S$6255)),ROW($S$1:$S$6253),""),ROW(S2465))),"")</f>
        <v>Kutrovice</v>
      </c>
      <c r="U2467" t="s">
        <v>7089</v>
      </c>
      <c r="V2467">
        <v>554090.0</v>
      </c>
    </row>
    <row r="2468" spans="19:22" ht="12.75">
      <c r="S2468" t="str">
        <f>IF(ISNUMBER(SEARCH(ZAKL_DATA!$B$18,FU!$U2468)),U2468,"")</f>
        <v>Kuželov</v>
      </c>
      <c r="T2468" t="str">
        <f t="array" ref="T2468">IFERROR(INDEX($S$3:$S$6255,SMALL(IF(ISNUMBER(SEARCH("",$S$3:$S$6255)),ROW($S$1:$S$6253),""),ROW(S2466))),"")</f>
        <v>Kuželov</v>
      </c>
      <c r="U2468" t="s">
        <v>8079</v>
      </c>
      <c r="V2468">
        <v>554103.0</v>
      </c>
    </row>
    <row r="2469" spans="19:22" ht="12.75">
      <c r="S2469" t="str">
        <f>IF(ISNUMBER(SEARCH(ZAKL_DATA!$B$18,FU!$U2469)),U2469,"")</f>
        <v>Kvasice</v>
      </c>
      <c r="T2469" t="str">
        <f t="array" ref="T2469">IFERROR(INDEX($S$3:$S$6255,SMALL(IF(ISNUMBER(SEARCH("",$S$3:$S$6255)),ROW($S$1:$S$6253),""),ROW(S2467))),"")</f>
        <v>Kvasice</v>
      </c>
      <c r="U2469" t="s">
        <v>8256</v>
      </c>
      <c r="V2469">
        <v>554111.0</v>
      </c>
    </row>
    <row r="2470" spans="19:22" ht="12.75">
      <c r="S2470" t="str">
        <f>IF(ISNUMBER(SEARCH(ZAKL_DATA!$B$18,FU!$U2470)),U2470,"")</f>
        <v>Kvasiny</v>
      </c>
      <c r="T2470" t="str">
        <f t="array" ref="T2470">IFERROR(INDEX($S$3:$S$6255,SMALL(IF(ISNUMBER(SEARCH("",$S$3:$S$6255)),ROW($S$1:$S$6253),""),ROW(S2468))),"")</f>
        <v>Kvasiny</v>
      </c>
      <c r="U2470" t="s">
        <v>7447</v>
      </c>
      <c r="V2470">
        <v>554120.0</v>
      </c>
    </row>
    <row r="2471" spans="19:22" ht="12.75">
      <c r="S2471" t="str">
        <f>IF(ISNUMBER(SEARCH(ZAKL_DATA!$B$18,FU!$U2471)),U2471,"")</f>
        <v>Kváskovice</v>
      </c>
      <c r="T2471" t="str">
        <f t="array" ref="T2471">IFERROR(INDEX($S$3:$S$6255,SMALL(IF(ISNUMBER(SEARCH("",$S$3:$S$6255)),ROW($S$1:$S$6253),""),ROW(S2469))),"")</f>
        <v>Kváskovice</v>
      </c>
      <c r="U2471" t="s">
        <v>4606</v>
      </c>
      <c r="V2471">
        <v>554138.0</v>
      </c>
    </row>
    <row r="2472" spans="19:22" ht="12.75">
      <c r="S2472" t="str">
        <f>IF(ISNUMBER(SEARCH(ZAKL_DATA!$B$18,FU!$U2472)),U2472,"")</f>
        <v>Kvášňovice</v>
      </c>
      <c r="T2472" t="str">
        <f t="array" ref="T2472">IFERROR(INDEX($S$3:$S$6255,SMALL(IF(ISNUMBER(SEARCH("",$S$3:$S$6255)),ROW($S$1:$S$6253),""),ROW(S2470))),"")</f>
        <v>Kvášňovice</v>
      </c>
      <c r="U2472" t="s">
        <v>5044</v>
      </c>
      <c r="V2472">
        <v>554146.0</v>
      </c>
    </row>
    <row r="2473" spans="19:22" ht="12.75">
      <c r="S2473" t="str">
        <f>IF(ISNUMBER(SEARCH(ZAKL_DATA!$B$18,FU!$U2473)),U2473,"")</f>
        <v>Květinov</v>
      </c>
      <c r="T2473" t="str">
        <f t="array" ref="T2473">IFERROR(INDEX($S$3:$S$6255,SMALL(IF(ISNUMBER(SEARCH("",$S$3:$S$6255)),ROW($S$1:$S$6253),""),ROW(S2471))),"")</f>
        <v>Květinov</v>
      </c>
      <c r="U2473" t="s">
        <v>6882</v>
      </c>
      <c r="V2473">
        <v>554154.0</v>
      </c>
    </row>
    <row r="2474" spans="19:22" ht="12.75">
      <c r="S2474" t="str">
        <f>IF(ISNUMBER(SEARCH(ZAKL_DATA!$B$18,FU!$U2474)),U2474,"")</f>
        <v>Květná</v>
      </c>
      <c r="T2474" t="str">
        <f t="array" ref="T2474">IFERROR(INDEX($S$3:$S$6255,SMALL(IF(ISNUMBER(SEARCH("",$S$3:$S$6255)),ROW($S$1:$S$6253),""),ROW(S2472))),"")</f>
        <v>Květná</v>
      </c>
      <c r="U2474" t="s">
        <v>7561</v>
      </c>
      <c r="V2474">
        <v>554162.0</v>
      </c>
    </row>
    <row r="2475" spans="19:22" ht="12.75">
      <c r="S2475" t="str">
        <f>IF(ISNUMBER(SEARCH(ZAKL_DATA!$B$18,FU!$U2475)),U2475,"")</f>
        <v>Květnice</v>
      </c>
      <c r="T2475" t="str">
        <f t="array" ref="T2475">IFERROR(INDEX($S$3:$S$6255,SMALL(IF(ISNUMBER(SEARCH("",$S$3:$S$6255)),ROW($S$1:$S$6253),""),ROW(S2473))),"")</f>
        <v>Květnice</v>
      </c>
      <c r="U2475" t="s">
        <v>6594</v>
      </c>
      <c r="V2475">
        <v>554171.0</v>
      </c>
    </row>
    <row r="2476" spans="19:22" ht="12.75">
      <c r="S2476" t="str">
        <f>IF(ISNUMBER(SEARCH(ZAKL_DATA!$B$18,FU!$U2476)),U2476,"")</f>
        <v>Květov</v>
      </c>
      <c r="T2476" t="str">
        <f t="array" ref="T2476">IFERROR(INDEX($S$3:$S$6255,SMALL(IF(ISNUMBER(SEARCH("",$S$3:$S$6255)),ROW($S$1:$S$6253),""),ROW(S2474))),"")</f>
        <v>Květov</v>
      </c>
      <c r="U2476" t="s">
        <v>8903</v>
      </c>
      <c r="V2476">
        <v>554189.0</v>
      </c>
    </row>
    <row r="2477" spans="19:22" ht="12.75">
      <c r="S2477" t="str">
        <f>IF(ISNUMBER(SEARCH(ZAKL_DATA!$B$18,FU!$U2477)),U2477,"")</f>
        <v>Kvíčovice</v>
      </c>
      <c r="T2477" t="str">
        <f t="array" ref="T2477">IFERROR(INDEX($S$3:$S$6255,SMALL(IF(ISNUMBER(SEARCH("",$S$3:$S$6255)),ROW($S$1:$S$6253),""),ROW(S2475))),"")</f>
        <v>Kvíčovice</v>
      </c>
      <c r="U2477" t="s">
        <v>5876</v>
      </c>
      <c r="V2477">
        <v>554197.0</v>
      </c>
    </row>
    <row r="2478" spans="19:22" ht="12.75">
      <c r="S2478" t="str">
        <f>IF(ISNUMBER(SEARCH(ZAKL_DATA!$B$18,FU!$U2478)),U2478,"")</f>
        <v>Kvilda</v>
      </c>
      <c r="T2478" t="str">
        <f t="array" ref="T2478">IFERROR(INDEX($S$3:$S$6255,SMALL(IF(ISNUMBER(SEARCH("",$S$3:$S$6255)),ROW($S$1:$S$6253),""),ROW(S2476))),"")</f>
        <v>Kvilda</v>
      </c>
      <c r="U2478" t="s">
        <v>5599</v>
      </c>
      <c r="V2478">
        <v>554201.0</v>
      </c>
    </row>
    <row r="2479" spans="19:22" ht="12.75">
      <c r="S2479" t="str">
        <f>IF(ISNUMBER(SEARCH(ZAKL_DATA!$B$18,FU!$U2479)),U2479,"")</f>
        <v>Kvílice</v>
      </c>
      <c r="T2479" t="str">
        <f t="array" ref="T2479">IFERROR(INDEX($S$3:$S$6255,SMALL(IF(ISNUMBER(SEARCH("",$S$3:$S$6255)),ROW($S$1:$S$6253),""),ROW(S2477))),"")</f>
        <v>Kvílice</v>
      </c>
      <c r="U2479" t="s">
        <v>4211</v>
      </c>
      <c r="V2479">
        <v>554251.0</v>
      </c>
    </row>
    <row r="2480" spans="19:22" ht="12.75">
      <c r="S2480" t="str">
        <f>IF(ISNUMBER(SEARCH(ZAKL_DATA!$B$18,FU!$U2480)),U2480,"")</f>
        <v>Kvítkov</v>
      </c>
      <c r="T2480" t="str">
        <f t="array" ref="T2480">IFERROR(INDEX($S$3:$S$6255,SMALL(IF(ISNUMBER(SEARCH("",$S$3:$S$6255)),ROW($S$1:$S$6253),""),ROW(S2478))),"")</f>
        <v>Kvítkov</v>
      </c>
      <c r="U2480" t="s">
        <v>5286</v>
      </c>
      <c r="V2480">
        <v>554260.0</v>
      </c>
    </row>
    <row r="2481" spans="19:22" ht="12.75">
      <c r="S2481" t="str">
        <f>IF(ISNUMBER(SEARCH(ZAKL_DATA!$B$18,FU!$U2481)),U2481,"")</f>
        <v>Kvítkovice</v>
      </c>
      <c r="T2481" t="str">
        <f t="array" ref="T2481">IFERROR(INDEX($S$3:$S$6255,SMALL(IF(ISNUMBER(SEARCH("",$S$3:$S$6255)),ROW($S$1:$S$6253),""),ROW(S2479))),"")</f>
        <v>Kvítkovice</v>
      </c>
      <c r="U2481" t="s">
        <v>3947</v>
      </c>
      <c r="V2481">
        <v>554278.0</v>
      </c>
    </row>
    <row r="2482" spans="19:22" ht="12.75">
      <c r="S2482" t="str">
        <f>IF(ISNUMBER(SEARCH(ZAKL_DATA!$B$18,FU!$U2482)),U2482,"")</f>
        <v>Kyje</v>
      </c>
      <c r="T2482" t="str">
        <f t="array" ref="T2482">IFERROR(INDEX($S$3:$S$6255,SMALL(IF(ISNUMBER(SEARCH("",$S$3:$S$6255)),ROW($S$1:$S$6253),""),ROW(S2480))),"")</f>
        <v>Kyje</v>
      </c>
      <c r="U2482" t="s">
        <v>7132</v>
      </c>
      <c r="V2482">
        <v>554294.0</v>
      </c>
    </row>
    <row r="2483" spans="19:22" ht="12.75">
      <c r="S2483" t="str">
        <f>IF(ISNUMBER(SEARCH(ZAKL_DATA!$B$18,FU!$U2483)),U2483,"")</f>
        <v>Kyjov</v>
      </c>
      <c r="T2483" t="str">
        <f t="array" ref="T2483">IFERROR(INDEX($S$3:$S$6255,SMALL(IF(ISNUMBER(SEARCH("",$S$3:$S$6255)),ROW($S$1:$S$6253),""),ROW(S2481))),"")</f>
        <v>Kyjov</v>
      </c>
      <c r="U2483" t="s">
        <v>5430</v>
      </c>
      <c r="V2483">
        <v>554316.0</v>
      </c>
    </row>
    <row r="2484" spans="19:22" ht="12.75">
      <c r="S2484" t="str">
        <f>IF(ISNUMBER(SEARCH(ZAKL_DATA!$B$18,FU!$U2484)),U2484,"")</f>
        <v>Kyjov</v>
      </c>
      <c r="T2484" t="str">
        <f t="array" ref="T2484">IFERROR(INDEX($S$3:$S$6255,SMALL(IF(ISNUMBER(SEARCH("",$S$3:$S$6255)),ROW($S$1:$S$6253),""),ROW(S2482))),"")</f>
        <v>Kyjov</v>
      </c>
      <c r="U2484" t="s">
        <v>5430</v>
      </c>
      <c r="V2484">
        <v>554341.0</v>
      </c>
    </row>
    <row r="2485" spans="19:22" ht="12.75">
      <c r="S2485" t="str">
        <f>IF(ISNUMBER(SEARCH(ZAKL_DATA!$B$18,FU!$U2485)),U2485,"")</f>
        <v>Kyjov</v>
      </c>
      <c r="T2485" t="str">
        <f t="array" ref="T2485">IFERROR(INDEX($S$3:$S$6255,SMALL(IF(ISNUMBER(SEARCH("",$S$3:$S$6255)),ROW($S$1:$S$6253),""),ROW(S2483))),"")</f>
        <v>Kyjov</v>
      </c>
      <c r="U2485" t="s">
        <v>5430</v>
      </c>
      <c r="V2485">
        <v>554359.0</v>
      </c>
    </row>
    <row r="2486" spans="19:22" ht="12.75">
      <c r="S2486" t="str">
        <f>IF(ISNUMBER(SEARCH(ZAKL_DATA!$B$18,FU!$U2486)),U2486,"")</f>
        <v>Kyjovice</v>
      </c>
      <c r="T2486" t="str">
        <f t="array" ref="T2486">IFERROR(INDEX($S$3:$S$6255,SMALL(IF(ISNUMBER(SEARCH("",$S$3:$S$6255)),ROW($S$1:$S$6253),""),ROW(S2484))),"")</f>
        <v>Kyjovice</v>
      </c>
      <c r="U2486" t="s">
        <v>3805</v>
      </c>
      <c r="V2486">
        <v>554383.0</v>
      </c>
    </row>
    <row r="2487" spans="19:22" ht="12.75">
      <c r="S2487" t="str">
        <f>IF(ISNUMBER(SEARCH(ZAKL_DATA!$B$18,FU!$U2487)),U2487,"")</f>
        <v>Kyjovice</v>
      </c>
      <c r="T2487" t="str">
        <f t="array" ref="T2487">IFERROR(INDEX($S$3:$S$6255,SMALL(IF(ISNUMBER(SEARCH("",$S$3:$S$6255)),ROW($S$1:$S$6253),""),ROW(S2485))),"")</f>
        <v>Kyjovice</v>
      </c>
      <c r="U2487" t="s">
        <v>3805</v>
      </c>
      <c r="V2487">
        <v>554391.0</v>
      </c>
    </row>
    <row r="2488" spans="19:22" ht="12.75">
      <c r="S2488" t="str">
        <f>IF(ISNUMBER(SEARCH(ZAKL_DATA!$B$18,FU!$U2488)),U2488,"")</f>
        <v>Kynice</v>
      </c>
      <c r="T2488" t="str">
        <f t="array" ref="T2488">IFERROR(INDEX($S$3:$S$6255,SMALL(IF(ISNUMBER(SEARCH("",$S$3:$S$6255)),ROW($S$1:$S$6253),""),ROW(S2486))),"")</f>
        <v>Kynice</v>
      </c>
      <c r="U2488" t="s">
        <v>6883</v>
      </c>
      <c r="V2488">
        <v>554405.0</v>
      </c>
    </row>
    <row r="2489" spans="19:22" ht="12.75">
      <c r="S2489" t="str">
        <f>IF(ISNUMBER(SEARCH(ZAKL_DATA!$B$18,FU!$U2489)),U2489,"")</f>
        <v>Kynšperk nad Ohří</v>
      </c>
      <c r="T2489" t="str">
        <f t="array" ref="T2489">IFERROR(INDEX($S$3:$S$6255,SMALL(IF(ISNUMBER(SEARCH("",$S$3:$S$6255)),ROW($S$1:$S$6253),""),ROW(S2487))),"")</f>
        <v>Kynšperk nad Ohří</v>
      </c>
      <c r="U2489" t="s">
        <v>6215</v>
      </c>
      <c r="V2489">
        <v>554413.0</v>
      </c>
    </row>
    <row r="2490" spans="19:22" ht="12.75">
      <c r="S2490" t="str">
        <f>IF(ISNUMBER(SEARCH(ZAKL_DATA!$B$18,FU!$U2490)),U2490,"")</f>
        <v>Kyselka</v>
      </c>
      <c r="T2490" t="str">
        <f t="array" ref="T2490">IFERROR(INDEX($S$3:$S$6255,SMALL(IF(ISNUMBER(SEARCH("",$S$3:$S$6255)),ROW($S$1:$S$6253),""),ROW(S2488))),"")</f>
        <v>Kyselka</v>
      </c>
      <c r="U2490" t="s">
        <v>5977</v>
      </c>
      <c r="V2490">
        <v>554421.0</v>
      </c>
    </row>
    <row r="2491" spans="19:22" ht="12.75">
      <c r="S2491" t="str">
        <f>IF(ISNUMBER(SEARCH(ZAKL_DATA!$B$18,FU!$U2491)),U2491,"")</f>
        <v>Kyselovice</v>
      </c>
      <c r="T2491" t="str">
        <f t="array" ref="T2491">IFERROR(INDEX($S$3:$S$6255,SMALL(IF(ISNUMBER(SEARCH("",$S$3:$S$6255)),ROW($S$1:$S$6253),""),ROW(S2489))),"")</f>
        <v>Kyselovice</v>
      </c>
      <c r="U2491" t="s">
        <v>8257</v>
      </c>
      <c r="V2491">
        <v>554448.0</v>
      </c>
    </row>
    <row r="2492" spans="19:22" ht="12.75">
      <c r="S2492" t="str">
        <f>IF(ISNUMBER(SEARCH(ZAKL_DATA!$B$18,FU!$U2492)),U2492,"")</f>
        <v>Kyšice</v>
      </c>
      <c r="T2492" t="str">
        <f t="array" ref="T2492">IFERROR(INDEX($S$3:$S$6255,SMALL(IF(ISNUMBER(SEARCH("",$S$3:$S$6255)),ROW($S$1:$S$6253),""),ROW(S2490))),"")</f>
        <v>Kyšice</v>
      </c>
      <c r="U2492" t="s">
        <v>4212</v>
      </c>
      <c r="V2492">
        <v>554456.0</v>
      </c>
    </row>
    <row r="2493" spans="19:22" ht="12.75">
      <c r="S2493" t="str">
        <f>IF(ISNUMBER(SEARCH(ZAKL_DATA!$B$18,FU!$U2493)),U2493,"")</f>
        <v>Kyšice</v>
      </c>
      <c r="T2493" t="str">
        <f t="array" ref="T2493">IFERROR(INDEX($S$3:$S$6255,SMALL(IF(ISNUMBER(SEARCH("",$S$3:$S$6255)),ROW($S$1:$S$6253),""),ROW(S2491))),"")</f>
        <v>Kyšice</v>
      </c>
      <c r="U2493" t="s">
        <v>4212</v>
      </c>
      <c r="V2493">
        <v>554464.0</v>
      </c>
    </row>
    <row r="2494" spans="19:22" ht="12.75">
      <c r="S2494" t="str">
        <f>IF(ISNUMBER(SEARCH(ZAKL_DATA!$B$18,FU!$U2494)),U2494,"")</f>
        <v>Kyškovice</v>
      </c>
      <c r="T2494" t="str">
        <f t="array" ref="T2494">IFERROR(INDEX($S$3:$S$6255,SMALL(IF(ISNUMBER(SEARCH("",$S$3:$S$6255)),ROW($S$1:$S$6253),""),ROW(S2492))),"")</f>
        <v>Kyškovice</v>
      </c>
      <c r="U2494" t="s">
        <v>6603</v>
      </c>
      <c r="V2494">
        <v>554472.0</v>
      </c>
    </row>
    <row r="2495" spans="19:22" ht="12.75">
      <c r="S2495" t="str">
        <f>IF(ISNUMBER(SEARCH(ZAKL_DATA!$B$18,FU!$U2495)),U2495,"")</f>
        <v>Kytín</v>
      </c>
      <c r="T2495" t="str">
        <f t="array" ref="T2495">IFERROR(INDEX($S$3:$S$6255,SMALL(IF(ISNUMBER(SEARCH("",$S$3:$S$6255)),ROW($S$1:$S$6253),""),ROW(S2493))),"")</f>
        <v>Kytín</v>
      </c>
      <c r="U2495" t="s">
        <v>7068</v>
      </c>
      <c r="V2495">
        <v>554481.0</v>
      </c>
    </row>
    <row r="2496" spans="19:22" ht="12.75">
      <c r="S2496" t="str">
        <f>IF(ISNUMBER(SEARCH(ZAKL_DATA!$B$18,FU!$U2496)),U2496,"")</f>
        <v>Kytlice</v>
      </c>
      <c r="T2496" t="str">
        <f t="array" ref="T2496">IFERROR(INDEX($S$3:$S$6255,SMALL(IF(ISNUMBER(SEARCH("",$S$3:$S$6255)),ROW($S$1:$S$6253),""),ROW(S2494))),"")</f>
        <v>Kytlice</v>
      </c>
      <c r="U2496" t="s">
        <v>6393</v>
      </c>
      <c r="V2496">
        <v>554499.0</v>
      </c>
    </row>
    <row r="2497" spans="19:22" ht="12.75">
      <c r="S2497" t="str">
        <f>IF(ISNUMBER(SEARCH(ZAKL_DATA!$B$18,FU!$U2497)),U2497,"")</f>
        <v>Labská Stráň</v>
      </c>
      <c r="T2497" t="str">
        <f t="array" ref="T2497">IFERROR(INDEX($S$3:$S$6255,SMALL(IF(ISNUMBER(SEARCH("",$S$3:$S$6255)),ROW($S$1:$S$6253),""),ROW(S2495))),"")</f>
        <v>Labská Stráň</v>
      </c>
      <c r="U2497" t="s">
        <v>5158</v>
      </c>
      <c r="V2497">
        <v>554502.0</v>
      </c>
    </row>
    <row r="2498" spans="19:22" ht="12.75">
      <c r="S2498" t="str">
        <f>IF(ISNUMBER(SEARCH(ZAKL_DATA!$B$18,FU!$U2498)),U2498,"")</f>
        <v>Labské Chrčice</v>
      </c>
      <c r="T2498" t="str">
        <f t="array" ref="T2498">IFERROR(INDEX($S$3:$S$6255,SMALL(IF(ISNUMBER(SEARCH("",$S$3:$S$6255)),ROW($S$1:$S$6253),""),ROW(S2496))),"")</f>
        <v>Labské Chrčice</v>
      </c>
      <c r="U2498" t="s">
        <v>7377</v>
      </c>
      <c r="V2498">
        <v>554511.0</v>
      </c>
    </row>
    <row r="2499" spans="19:22" ht="12.75">
      <c r="S2499" t="str">
        <f>IF(ISNUMBER(SEARCH(ZAKL_DATA!$B$18,FU!$U2499)),U2499,"")</f>
        <v>Labuty</v>
      </c>
      <c r="T2499" t="str">
        <f t="array" ref="T2499">IFERROR(INDEX($S$3:$S$6255,SMALL(IF(ISNUMBER(SEARCH("",$S$3:$S$6255)),ROW($S$1:$S$6253),""),ROW(S2497))),"")</f>
        <v>Labuty</v>
      </c>
      <c r="U2499" t="s">
        <v>8080</v>
      </c>
      <c r="V2499">
        <v>554529.0</v>
      </c>
    </row>
    <row r="2500" spans="19:22" ht="12.75">
      <c r="S2500" t="str">
        <f>IF(ISNUMBER(SEARCH(ZAKL_DATA!$B$18,FU!$U2500)),U2500,"")</f>
        <v>Lačnov</v>
      </c>
      <c r="T2500" t="str">
        <f t="array" ref="T2500">IFERROR(INDEX($S$3:$S$6255,SMALL(IF(ISNUMBER(SEARCH("",$S$3:$S$6255)),ROW($S$1:$S$6253),""),ROW(S2498))),"")</f>
        <v>Lačnov</v>
      </c>
      <c r="U2500" t="s">
        <v>5119</v>
      </c>
      <c r="V2500">
        <v>554545.0</v>
      </c>
    </row>
    <row r="2501" spans="19:22" ht="12.75">
      <c r="S2501" t="str">
        <f>IF(ISNUMBER(SEARCH(ZAKL_DATA!$B$18,FU!$U2501)),U2501,"")</f>
        <v>Ladná</v>
      </c>
      <c r="T2501" t="str">
        <f t="array" ref="T2501">IFERROR(INDEX($S$3:$S$6255,SMALL(IF(ISNUMBER(SEARCH("",$S$3:$S$6255)),ROW($S$1:$S$6253),""),ROW(S2499))),"")</f>
        <v>Ladná</v>
      </c>
      <c r="U2501" t="s">
        <v>6103</v>
      </c>
      <c r="V2501">
        <v>554553.0</v>
      </c>
    </row>
    <row r="2502" spans="19:22" ht="12.75">
      <c r="S2502" t="str">
        <f>IF(ISNUMBER(SEARCH(ZAKL_DATA!$B$18,FU!$U2502)),U2502,"")</f>
        <v>Lahošť</v>
      </c>
      <c r="T2502" t="str">
        <f t="array" ref="T2502">IFERROR(INDEX($S$3:$S$6255,SMALL(IF(ISNUMBER(SEARCH("",$S$3:$S$6255)),ROW($S$1:$S$6253),""),ROW(S2500))),"")</f>
        <v>Lahošť</v>
      </c>
      <c r="U2502" t="s">
        <v>6795</v>
      </c>
      <c r="V2502">
        <v>554596.0</v>
      </c>
    </row>
    <row r="2503" spans="19:22" ht="12.75">
      <c r="S2503" t="str">
        <f>IF(ISNUMBER(SEARCH(ZAKL_DATA!$B$18,FU!$U2503)),U2503,"")</f>
        <v>Lampertice</v>
      </c>
      <c r="T2503" t="str">
        <f t="array" ref="T2503">IFERROR(INDEX($S$3:$S$6255,SMALL(IF(ISNUMBER(SEARCH("",$S$3:$S$6255)),ROW($S$1:$S$6253),""),ROW(S2501))),"")</f>
        <v>Lampertice</v>
      </c>
      <c r="U2503" t="s">
        <v>5470</v>
      </c>
      <c r="V2503">
        <v>554600.0</v>
      </c>
    </row>
    <row r="2504" spans="19:22" ht="12.75">
      <c r="S2504" t="str">
        <f>IF(ISNUMBER(SEARCH(ZAKL_DATA!$B$18,FU!$U2504)),U2504,"")</f>
        <v>Lančov</v>
      </c>
      <c r="T2504" t="str">
        <f t="array" ref="T2504">IFERROR(INDEX($S$3:$S$6255,SMALL(IF(ISNUMBER(SEARCH("",$S$3:$S$6255)),ROW($S$1:$S$6253),""),ROW(S2502))),"")</f>
        <v>Lančov</v>
      </c>
      <c r="U2504" t="s">
        <v>8621</v>
      </c>
      <c r="V2504">
        <v>554618.0</v>
      </c>
    </row>
    <row r="2505" spans="19:22" ht="12.75">
      <c r="S2505" t="str">
        <f>IF(ISNUMBER(SEARCH(ZAKL_DATA!$B$18,FU!$U2505)),U2505,"")</f>
        <v>Lánov</v>
      </c>
      <c r="T2505" t="str">
        <f t="array" ref="T2505">IFERROR(INDEX($S$3:$S$6255,SMALL(IF(ISNUMBER(SEARCH("",$S$3:$S$6255)),ROW($S$1:$S$6253),""),ROW(S2503))),"")</f>
        <v>Lánov</v>
      </c>
      <c r="U2505" t="s">
        <v>7655</v>
      </c>
      <c r="V2505">
        <v>554626.0</v>
      </c>
    </row>
    <row r="2506" spans="19:22" ht="12.75">
      <c r="S2506" t="str">
        <f>IF(ISNUMBER(SEARCH(ZAKL_DATA!$B$18,FU!$U2506)),U2506,"")</f>
        <v>Lanškroun</v>
      </c>
      <c r="T2506" t="str">
        <f t="array" ref="T2506">IFERROR(INDEX($S$3:$S$6255,SMALL(IF(ISNUMBER(SEARCH("",$S$3:$S$6255)),ROW($S$1:$S$6253),""),ROW(S2504))),"")</f>
        <v>Lanškroun</v>
      </c>
      <c r="U2506" t="s">
        <v>7719</v>
      </c>
      <c r="V2506">
        <v>554634.0</v>
      </c>
    </row>
    <row r="2507" spans="19:22" ht="12.75">
      <c r="S2507" t="str">
        <f>IF(ISNUMBER(SEARCH(ZAKL_DATA!$B$18,FU!$U2507)),U2507,"")</f>
        <v>Lány</v>
      </c>
      <c r="T2507" t="str">
        <f t="array" ref="T2507">IFERROR(INDEX($S$3:$S$6255,SMALL(IF(ISNUMBER(SEARCH("",$S$3:$S$6255)),ROW($S$1:$S$6253),""),ROW(S2505))),"")</f>
        <v>Lány</v>
      </c>
      <c r="U2507" t="s">
        <v>3674</v>
      </c>
      <c r="V2507">
        <v>554642.0</v>
      </c>
    </row>
    <row r="2508" spans="19:22" ht="12.75">
      <c r="S2508" t="str">
        <f>IF(ISNUMBER(SEARCH(ZAKL_DATA!$B$18,FU!$U2508)),U2508,"")</f>
        <v>Lány</v>
      </c>
      <c r="T2508" t="str">
        <f t="array" ref="T2508">IFERROR(INDEX($S$3:$S$6255,SMALL(IF(ISNUMBER(SEARCH("",$S$3:$S$6255)),ROW($S$1:$S$6253),""),ROW(S2506))),"")</f>
        <v>Lány</v>
      </c>
      <c r="U2508" t="s">
        <v>3674</v>
      </c>
      <c r="V2508">
        <v>554651.0</v>
      </c>
    </row>
    <row r="2509" spans="19:22" ht="12.75">
      <c r="S2509" t="str">
        <f>IF(ISNUMBER(SEARCH(ZAKL_DATA!$B$18,FU!$U2509)),U2509,"")</f>
        <v>Lány</v>
      </c>
      <c r="T2509" t="str">
        <f t="array" ref="T2509">IFERROR(INDEX($S$3:$S$6255,SMALL(IF(ISNUMBER(SEARCH("",$S$3:$S$6255)),ROW($S$1:$S$6253),""),ROW(S2507))),"")</f>
        <v>Lány</v>
      </c>
      <c r="U2509" t="s">
        <v>3674</v>
      </c>
      <c r="V2509">
        <v>554677.0</v>
      </c>
    </row>
    <row r="2510" spans="19:22" ht="12.75">
      <c r="S2510" t="str">
        <f>IF(ISNUMBER(SEARCH(ZAKL_DATA!$B$18,FU!$U2510)),U2510,"")</f>
        <v>Lány u Dašic</v>
      </c>
      <c r="T2510" t="str">
        <f t="array" ref="T2510">IFERROR(INDEX($S$3:$S$6255,SMALL(IF(ISNUMBER(SEARCH("",$S$3:$S$6255)),ROW($S$1:$S$6253),""),ROW(S2508))),"")</f>
        <v>Lány u Dašic</v>
      </c>
      <c r="U2510" t="s">
        <v>7198</v>
      </c>
      <c r="V2510">
        <v>554693.0</v>
      </c>
    </row>
    <row r="2511" spans="19:22" ht="12.75">
      <c r="S2511" t="str">
        <f>IF(ISNUMBER(SEARCH(ZAKL_DATA!$B$18,FU!$U2511)),U2511,"")</f>
        <v>Lanžhot</v>
      </c>
      <c r="T2511" t="str">
        <f t="array" ref="T2511">IFERROR(INDEX($S$3:$S$6255,SMALL(IF(ISNUMBER(SEARCH("",$S$3:$S$6255)),ROW($S$1:$S$6253),""),ROW(S2509))),"")</f>
        <v>Lanžhot</v>
      </c>
      <c r="U2511" t="s">
        <v>7979</v>
      </c>
      <c r="V2511">
        <v>554707.0</v>
      </c>
    </row>
    <row r="2512" spans="19:22" ht="12.75">
      <c r="S2512" t="str">
        <f>IF(ISNUMBER(SEARCH(ZAKL_DATA!$B$18,FU!$U2512)),U2512,"")</f>
        <v>Lanžov</v>
      </c>
      <c r="T2512" t="str">
        <f t="array" ref="T2512">IFERROR(INDEX($S$3:$S$6255,SMALL(IF(ISNUMBER(SEARCH("",$S$3:$S$6255)),ROW($S$1:$S$6253),""),ROW(S2510))),"")</f>
        <v>Lanžov</v>
      </c>
      <c r="U2512" t="s">
        <v>7656</v>
      </c>
      <c r="V2512">
        <v>554740.0</v>
      </c>
    </row>
    <row r="2513" spans="19:22" ht="12.75">
      <c r="S2513" t="str">
        <f>IF(ISNUMBER(SEARCH(ZAKL_DATA!$B$18,FU!$U2513)),U2513,"")</f>
        <v>Lásenice</v>
      </c>
      <c r="T2513" t="str">
        <f t="array" ref="T2513">IFERROR(INDEX($S$3:$S$6255,SMALL(IF(ISNUMBER(SEARCH("",$S$3:$S$6255)),ROW($S$1:$S$6253),""),ROW(S2511))),"")</f>
        <v>Lásenice</v>
      </c>
      <c r="U2513" t="s">
        <v>5315</v>
      </c>
      <c r="V2513">
        <v>554782.0</v>
      </c>
    </row>
    <row r="2514" spans="19:22" ht="12.75">
      <c r="S2514" t="str">
        <f>IF(ISNUMBER(SEARCH(ZAKL_DATA!$B$18,FU!$U2514)),U2514,"")</f>
        <v>Laškov</v>
      </c>
      <c r="T2514" t="str">
        <f t="array" ref="T2514">IFERROR(INDEX($S$3:$S$6255,SMALL(IF(ISNUMBER(SEARCH("",$S$3:$S$6255)),ROW($S$1:$S$6253),""),ROW(S2512))),"")</f>
        <v>Laškov</v>
      </c>
      <c r="U2514" t="s">
        <v>8325</v>
      </c>
      <c r="V2514">
        <v>554791.0</v>
      </c>
    </row>
    <row r="2515" spans="19:22" ht="12.75">
      <c r="S2515" t="str">
        <f>IF(ISNUMBER(SEARCH(ZAKL_DATA!$B$18,FU!$U2515)),U2515,"")</f>
        <v>Lašovice</v>
      </c>
      <c r="T2515" t="str">
        <f t="array" ref="T2515">IFERROR(INDEX($S$3:$S$6255,SMALL(IF(ISNUMBER(SEARCH("",$S$3:$S$6255)),ROW($S$1:$S$6253),""),ROW(S2513))),"")</f>
        <v>Lašovice</v>
      </c>
      <c r="U2515" t="s">
        <v>5048</v>
      </c>
      <c r="V2515">
        <v>554804.0</v>
      </c>
    </row>
    <row r="2516" spans="19:22" ht="12.75">
      <c r="S2516" t="str">
        <f>IF(ISNUMBER(SEARCH(ZAKL_DATA!$B$18,FU!$U2516)),U2516,"")</f>
        <v>Lavičky</v>
      </c>
      <c r="T2516" t="str">
        <f t="array" ref="T2516">IFERROR(INDEX($S$3:$S$6255,SMALL(IF(ISNUMBER(SEARCH("",$S$3:$S$6255)),ROW($S$1:$S$6253),""),ROW(S2514))),"")</f>
        <v>Lavičky</v>
      </c>
      <c r="U2516" t="s">
        <v>8733</v>
      </c>
      <c r="V2516">
        <v>554812.0</v>
      </c>
    </row>
    <row r="2517" spans="19:22" ht="12.75">
      <c r="S2517" t="str">
        <f>IF(ISNUMBER(SEARCH(ZAKL_DATA!$B$18,FU!$U2517)),U2517,"")</f>
        <v>Lavičné</v>
      </c>
      <c r="T2517" t="str">
        <f t="array" ref="T2517">IFERROR(INDEX($S$3:$S$6255,SMALL(IF(ISNUMBER(SEARCH("",$S$3:$S$6255)),ROW($S$1:$S$6253),""),ROW(S2515))),"")</f>
        <v>Lavičné</v>
      </c>
      <c r="U2517" t="s">
        <v>7562</v>
      </c>
      <c r="V2517">
        <v>554821.0</v>
      </c>
    </row>
    <row r="2518" spans="19:22" ht="12.75">
      <c r="S2518" t="str">
        <f>IF(ISNUMBER(SEARCH(ZAKL_DATA!$B$18,FU!$U2518)),U2518,"")</f>
        <v>Láz</v>
      </c>
      <c r="T2518" t="str">
        <f t="array" ref="T2518">IFERROR(INDEX($S$3:$S$6255,SMALL(IF(ISNUMBER(SEARCH("",$S$3:$S$6255)),ROW($S$1:$S$6253),""),ROW(S2516))),"")</f>
        <v>Láz</v>
      </c>
      <c r="U2518" t="s">
        <v>3773</v>
      </c>
      <c r="V2518">
        <v>554847.0</v>
      </c>
    </row>
    <row r="2519" spans="19:22" ht="12.75">
      <c r="S2519" t="str">
        <f>IF(ISNUMBER(SEARCH(ZAKL_DATA!$B$18,FU!$U2519)),U2519,"")</f>
        <v>Láz</v>
      </c>
      <c r="T2519" t="str">
        <f t="array" ref="T2519">IFERROR(INDEX($S$3:$S$6255,SMALL(IF(ISNUMBER(SEARCH("",$S$3:$S$6255)),ROW($S$1:$S$6253),""),ROW(S2517))),"")</f>
        <v>Láz</v>
      </c>
      <c r="U2519" t="s">
        <v>3773</v>
      </c>
      <c r="V2519">
        <v>554855.0</v>
      </c>
    </row>
    <row r="2520" spans="19:22" ht="12.75">
      <c r="S2520" t="str">
        <f>IF(ISNUMBER(SEARCH(ZAKL_DATA!$B$18,FU!$U2520)),U2520,"")</f>
        <v>Lazinov</v>
      </c>
      <c r="T2520" t="str">
        <f t="array" ref="T2520">IFERROR(INDEX($S$3:$S$6255,SMALL(IF(ISNUMBER(SEARCH("",$S$3:$S$6255)),ROW($S$1:$S$6253),""),ROW(S2518))),"")</f>
        <v>Lazinov</v>
      </c>
      <c r="U2520" t="s">
        <v>7794</v>
      </c>
      <c r="V2520">
        <v>554863.0</v>
      </c>
    </row>
    <row r="2521" spans="19:22" ht="12.75">
      <c r="S2521" t="str">
        <f>IF(ISNUMBER(SEARCH(ZAKL_DATA!$B$18,FU!$U2521)),U2521,"")</f>
        <v>Lázně Bělohrad</v>
      </c>
      <c r="T2521" t="str">
        <f t="array" ref="T2521">IFERROR(INDEX($S$3:$S$6255,SMALL(IF(ISNUMBER(SEARCH("",$S$3:$S$6255)),ROW($S$1:$S$6253),""),ROW(S2519))),"")</f>
        <v>Lázně Bělohrad</v>
      </c>
      <c r="U2521" t="s">
        <v>7219</v>
      </c>
      <c r="V2521">
        <v>554871.0</v>
      </c>
    </row>
    <row r="2522" spans="19:22" ht="12.75">
      <c r="S2522" t="str">
        <f>IF(ISNUMBER(SEARCH(ZAKL_DATA!$B$18,FU!$U2522)),U2522,"")</f>
        <v>Lázně Bohdaneč</v>
      </c>
      <c r="T2522" t="str">
        <f t="array" ref="T2522">IFERROR(INDEX($S$3:$S$6255,SMALL(IF(ISNUMBER(SEARCH("",$S$3:$S$6255)),ROW($S$1:$S$6253),""),ROW(S2520))),"")</f>
        <v>Lázně Bohdaneč</v>
      </c>
      <c r="U2522" t="s">
        <v>7348</v>
      </c>
      <c r="V2522">
        <v>554880.0</v>
      </c>
    </row>
    <row r="2523" spans="19:22" ht="12.75">
      <c r="S2523" t="str">
        <f>IF(ISNUMBER(SEARCH(ZAKL_DATA!$B$18,FU!$U2523)),U2523,"")</f>
        <v>Lázně Kynžvart</v>
      </c>
      <c r="T2523" t="str">
        <f t="array" ref="T2523">IFERROR(INDEX($S$3:$S$6255,SMALL(IF(ISNUMBER(SEARCH("",$S$3:$S$6255)),ROW($S$1:$S$6253),""),ROW(S2521))),"")</f>
        <v>Lázně Kynžvart</v>
      </c>
      <c r="U2523" t="s">
        <v>5931</v>
      </c>
      <c r="V2523">
        <v>554898.0</v>
      </c>
    </row>
    <row r="2524" spans="19:22" ht="12.75">
      <c r="S2524" t="str">
        <f>IF(ISNUMBER(SEARCH(ZAKL_DATA!$B$18,FU!$U2524)),U2524,"")</f>
        <v>Lázně Libverda</v>
      </c>
      <c r="T2524" t="str">
        <f t="array" ref="T2524">IFERROR(INDEX($S$3:$S$6255,SMALL(IF(ISNUMBER(SEARCH("",$S$3:$S$6255)),ROW($S$1:$S$6253),""),ROW(S2522))),"")</f>
        <v>Lázně Libverda</v>
      </c>
      <c r="U2524" t="s">
        <v>6528</v>
      </c>
      <c r="V2524">
        <v>554901.0</v>
      </c>
    </row>
    <row r="2525" spans="19:22" ht="12.75">
      <c r="S2525" t="str">
        <f>IF(ISNUMBER(SEARCH(ZAKL_DATA!$B$18,FU!$U2525)),U2525,"")</f>
        <v>Lázně Toušeň</v>
      </c>
      <c r="T2525" t="str">
        <f t="array" ref="T2525">IFERROR(INDEX($S$3:$S$6255,SMALL(IF(ISNUMBER(SEARCH("",$S$3:$S$6255)),ROW($S$1:$S$6253),""),ROW(S2523))),"")</f>
        <v>Lázně Toušeň</v>
      </c>
      <c r="U2525" t="s">
        <v>4785</v>
      </c>
      <c r="V2525">
        <v>554910.0</v>
      </c>
    </row>
    <row r="2526" spans="19:22" ht="12.75">
      <c r="S2526" t="str">
        <f>IF(ISNUMBER(SEARCH(ZAKL_DATA!$B$18,FU!$U2526)),U2526,"")</f>
        <v>Lazníčky</v>
      </c>
      <c r="T2526" t="str">
        <f t="array" ref="T2526">IFERROR(INDEX($S$3:$S$6255,SMALL(IF(ISNUMBER(SEARCH("",$S$3:$S$6255)),ROW($S$1:$S$6253),""),ROW(S2524))),"")</f>
        <v>Lazníčky</v>
      </c>
      <c r="U2526" t="s">
        <v>3862</v>
      </c>
      <c r="V2526">
        <v>554928.0</v>
      </c>
    </row>
    <row r="2527" spans="19:22" ht="12.75">
      <c r="S2527" t="str">
        <f>IF(ISNUMBER(SEARCH(ZAKL_DATA!$B$18,FU!$U2527)),U2527,"")</f>
        <v>Lazníky</v>
      </c>
      <c r="T2527" t="str">
        <f t="array" ref="T2527">IFERROR(INDEX($S$3:$S$6255,SMALL(IF(ISNUMBER(SEARCH("",$S$3:$S$6255)),ROW($S$1:$S$6253),""),ROW(S2525))),"")</f>
        <v>Lazníky</v>
      </c>
      <c r="U2527" t="s">
        <v>3863</v>
      </c>
      <c r="V2527">
        <v>554936.0</v>
      </c>
    </row>
    <row r="2528" spans="19:22" ht="12.75">
      <c r="S2528" t="str">
        <f>IF(ISNUMBER(SEARCH(ZAKL_DATA!$B$18,FU!$U2528)),U2528,"")</f>
        <v>Lazsko</v>
      </c>
      <c r="T2528" t="str">
        <f t="array" ref="T2528">IFERROR(INDEX($S$3:$S$6255,SMALL(IF(ISNUMBER(SEARCH("",$S$3:$S$6255)),ROW($S$1:$S$6253),""),ROW(S2526))),"")</f>
        <v>Lazsko</v>
      </c>
      <c r="U2528" t="s">
        <v>6537</v>
      </c>
      <c r="V2528">
        <v>554944.0</v>
      </c>
    </row>
    <row r="2529" spans="19:22" ht="12.75">
      <c r="S2529" t="str">
        <f>IF(ISNUMBER(SEARCH(ZAKL_DATA!$B$18,FU!$U2529)),U2529,"")</f>
        <v>Lažánky</v>
      </c>
      <c r="T2529" t="str">
        <f t="array" ref="T2529">IFERROR(INDEX($S$3:$S$6255,SMALL(IF(ISNUMBER(SEARCH("",$S$3:$S$6255)),ROW($S$1:$S$6253),""),ROW(S2527))),"")</f>
        <v>Lažánky</v>
      </c>
      <c r="U2529" t="s">
        <v>7878</v>
      </c>
      <c r="V2529">
        <v>554952.0</v>
      </c>
    </row>
    <row r="2530" spans="19:22" ht="12.75">
      <c r="S2530" t="str">
        <f>IF(ISNUMBER(SEARCH(ZAKL_DATA!$B$18,FU!$U2530)),U2530,"")</f>
        <v>Lažánky</v>
      </c>
      <c r="T2530" t="str">
        <f t="array" ref="T2530">IFERROR(INDEX($S$3:$S$6255,SMALL(IF(ISNUMBER(SEARCH("",$S$3:$S$6255)),ROW($S$1:$S$6253),""),ROW(S2528))),"")</f>
        <v>Lažánky</v>
      </c>
      <c r="U2530" t="s">
        <v>7878</v>
      </c>
      <c r="V2530">
        <v>554961.0</v>
      </c>
    </row>
    <row r="2531" spans="19:22" ht="12.75">
      <c r="S2531" t="str">
        <f>IF(ISNUMBER(SEARCH(ZAKL_DATA!$B$18,FU!$U2531)),U2531,"")</f>
        <v>Lažany</v>
      </c>
      <c r="T2531" t="str">
        <f t="array" ref="T2531">IFERROR(INDEX($S$3:$S$6255,SMALL(IF(ISNUMBER(SEARCH("",$S$3:$S$6255)),ROW($S$1:$S$6253),""),ROW(S2529))),"")</f>
        <v>Lažany</v>
      </c>
      <c r="U2531" t="s">
        <v>5266</v>
      </c>
      <c r="V2531">
        <v>554979.0</v>
      </c>
    </row>
    <row r="2532" spans="19:22" ht="12.75">
      <c r="S2532" t="str">
        <f>IF(ISNUMBER(SEARCH(ZAKL_DATA!$B$18,FU!$U2532)),U2532,"")</f>
        <v>Lažany</v>
      </c>
      <c r="T2532" t="str">
        <f t="array" ref="T2532">IFERROR(INDEX($S$3:$S$6255,SMALL(IF(ISNUMBER(SEARCH("",$S$3:$S$6255)),ROW($S$1:$S$6253),""),ROW(S2530))),"")</f>
        <v>Lažany</v>
      </c>
      <c r="U2532" t="s">
        <v>5266</v>
      </c>
      <c r="V2532">
        <v>554995.0</v>
      </c>
    </row>
    <row r="2533" spans="19:22" ht="12.75">
      <c r="S2533" t="str">
        <f>IF(ISNUMBER(SEARCH(ZAKL_DATA!$B$18,FU!$U2533)),U2533,"")</f>
        <v>Lažany</v>
      </c>
      <c r="T2533" t="str">
        <f t="array" ref="T2533">IFERROR(INDEX($S$3:$S$6255,SMALL(IF(ISNUMBER(SEARCH("",$S$3:$S$6255)),ROW($S$1:$S$6253),""),ROW(S2531))),"")</f>
        <v>Lažany</v>
      </c>
      <c r="U2533" t="s">
        <v>5266</v>
      </c>
      <c r="V2533">
        <v>555029.0</v>
      </c>
    </row>
    <row r="2534" spans="19:22" ht="12.75">
      <c r="S2534" t="str">
        <f>IF(ISNUMBER(SEARCH(ZAKL_DATA!$B$18,FU!$U2534)),U2534,"")</f>
        <v>Lažiště</v>
      </c>
      <c r="T2534" t="str">
        <f t="array" ref="T2534">IFERROR(INDEX($S$3:$S$6255,SMALL(IF(ISNUMBER(SEARCH("",$S$3:$S$6255)),ROW($S$1:$S$6253),""),ROW(S2532))),"")</f>
        <v>Lažiště</v>
      </c>
      <c r="U2534" t="s">
        <v>5600</v>
      </c>
      <c r="V2534">
        <v>555045.0</v>
      </c>
    </row>
    <row r="2535" spans="19:22" ht="12.75">
      <c r="S2535" t="str">
        <f>IF(ISNUMBER(SEARCH(ZAKL_DATA!$B$18,FU!$U2535)),U2535,"")</f>
        <v>Lážovice</v>
      </c>
      <c r="T2535" t="str">
        <f t="array" ref="T2535">IFERROR(INDEX($S$3:$S$6255,SMALL(IF(ISNUMBER(SEARCH("",$S$3:$S$6255)),ROW($S$1:$S$6253),""),ROW(S2533))),"")</f>
        <v>Lážovice</v>
      </c>
      <c r="U2535" t="s">
        <v>4347</v>
      </c>
      <c r="V2535">
        <v>555088.0</v>
      </c>
    </row>
    <row r="2536" spans="19:22" ht="12.75">
      <c r="S2536" t="str">
        <f>IF(ISNUMBER(SEARCH(ZAKL_DATA!$B$18,FU!$U2536)),U2536,"")</f>
        <v>Lčovice</v>
      </c>
      <c r="T2536" t="str">
        <f t="array" ref="T2536">IFERROR(INDEX($S$3:$S$6255,SMALL(IF(ISNUMBER(SEARCH("",$S$3:$S$6255)),ROW($S$1:$S$6253),""),ROW(S2534))),"")</f>
        <v>Lčovice</v>
      </c>
      <c r="U2536" t="s">
        <v>6304</v>
      </c>
      <c r="V2536">
        <v>555134.0</v>
      </c>
    </row>
    <row r="2537" spans="19:22" ht="12.75">
      <c r="S2537" t="str">
        <f>IF(ISNUMBER(SEARCH(ZAKL_DATA!$B$18,FU!$U2537)),U2537,"")</f>
        <v>Ledce</v>
      </c>
      <c r="T2537" t="str">
        <f t="array" ref="T2537">IFERROR(INDEX($S$3:$S$6255,SMALL(IF(ISNUMBER(SEARCH("",$S$3:$S$6255)),ROW($S$1:$S$6253),""),ROW(S2535))),"")</f>
        <v>Ledce</v>
      </c>
      <c r="U2537" t="s">
        <v>4213</v>
      </c>
      <c r="V2537">
        <v>555169.0</v>
      </c>
    </row>
    <row r="2538" spans="19:22" ht="12.75">
      <c r="S2538" t="str">
        <f>IF(ISNUMBER(SEARCH(ZAKL_DATA!$B$18,FU!$U2538)),U2538,"")</f>
        <v>Ledce</v>
      </c>
      <c r="T2538" t="str">
        <f t="array" ref="T2538">IFERROR(INDEX($S$3:$S$6255,SMALL(IF(ISNUMBER(SEARCH("",$S$3:$S$6255)),ROW($S$1:$S$6253),""),ROW(S2536))),"")</f>
        <v>Ledce</v>
      </c>
      <c r="U2538" t="s">
        <v>4213</v>
      </c>
      <c r="V2538">
        <v>555177.0</v>
      </c>
    </row>
    <row r="2539" spans="19:22" ht="12.75">
      <c r="S2539" t="str">
        <f>IF(ISNUMBER(SEARCH(ZAKL_DATA!$B$18,FU!$U2539)),U2539,"")</f>
        <v>Ledce</v>
      </c>
      <c r="T2539" t="str">
        <f t="array" ref="T2539">IFERROR(INDEX($S$3:$S$6255,SMALL(IF(ISNUMBER(SEARCH("",$S$3:$S$6255)),ROW($S$1:$S$6253),""),ROW(S2537))),"")</f>
        <v>Ledce</v>
      </c>
      <c r="U2539" t="s">
        <v>4213</v>
      </c>
      <c r="V2539">
        <v>555185.0</v>
      </c>
    </row>
    <row r="2540" spans="19:22" ht="12.75">
      <c r="S2540" t="str">
        <f>IF(ISNUMBER(SEARCH(ZAKL_DATA!$B$18,FU!$U2540)),U2540,"")</f>
        <v>Ledce</v>
      </c>
      <c r="T2540" t="str">
        <f t="array" ref="T2540">IFERROR(INDEX($S$3:$S$6255,SMALL(IF(ISNUMBER(SEARCH("",$S$3:$S$6255)),ROW($S$1:$S$6253),""),ROW(S2538))),"")</f>
        <v>Ledce</v>
      </c>
      <c r="U2540" t="s">
        <v>4213</v>
      </c>
      <c r="V2540">
        <v>555193.0</v>
      </c>
    </row>
    <row r="2541" spans="19:22" ht="12.75">
      <c r="S2541" t="str">
        <f>IF(ISNUMBER(SEARCH(ZAKL_DATA!$B$18,FU!$U2541)),U2541,"")</f>
        <v>Ledce</v>
      </c>
      <c r="T2541" t="str">
        <f t="array" ref="T2541">IFERROR(INDEX($S$3:$S$6255,SMALL(IF(ISNUMBER(SEARCH("",$S$3:$S$6255)),ROW($S$1:$S$6253),""),ROW(S2539))),"")</f>
        <v>Ledce</v>
      </c>
      <c r="U2541" t="s">
        <v>4213</v>
      </c>
      <c r="V2541">
        <v>555207.0</v>
      </c>
    </row>
    <row r="2542" spans="19:22" ht="12.75">
      <c r="S2542" t="str">
        <f>IF(ISNUMBER(SEARCH(ZAKL_DATA!$B$18,FU!$U2542)),U2542,"")</f>
        <v>Ledčice</v>
      </c>
      <c r="T2542" t="str">
        <f t="array" ref="T2542">IFERROR(INDEX($S$3:$S$6255,SMALL(IF(ISNUMBER(SEARCH("",$S$3:$S$6255)),ROW($S$1:$S$6253),""),ROW(S2540))),"")</f>
        <v>Ledčice</v>
      </c>
      <c r="U2542" t="s">
        <v>4448</v>
      </c>
      <c r="V2542">
        <v>555215.0</v>
      </c>
    </row>
    <row r="2543" spans="19:22" ht="12.75">
      <c r="S2543" t="str">
        <f>IF(ISNUMBER(SEARCH(ZAKL_DATA!$B$18,FU!$U2543)),U2543,"")</f>
        <v>Ledeč nad Sázavou</v>
      </c>
      <c r="T2543" t="str">
        <f t="array" ref="T2543">IFERROR(INDEX($S$3:$S$6255,SMALL(IF(ISNUMBER(SEARCH("",$S$3:$S$6255)),ROW($S$1:$S$6253),""),ROW(S2541))),"")</f>
        <v>Ledeč nad Sázavou</v>
      </c>
      <c r="U2543" t="s">
        <v>6884</v>
      </c>
      <c r="V2543">
        <v>555223.0</v>
      </c>
    </row>
    <row r="2544" spans="19:22" ht="12.75">
      <c r="S2544" t="str">
        <f>IF(ISNUMBER(SEARCH(ZAKL_DATA!$B$18,FU!$U2544)),U2544,"")</f>
        <v>Ledečko</v>
      </c>
      <c r="T2544" t="str">
        <f t="array" ref="T2544">IFERROR(INDEX($S$3:$S$6255,SMALL(IF(ISNUMBER(SEARCH("",$S$3:$S$6255)),ROW($S$1:$S$6253),""),ROW(S2542))),"")</f>
        <v>Ledečko</v>
      </c>
      <c r="U2544" t="s">
        <v>4371</v>
      </c>
      <c r="V2544">
        <v>555231.0</v>
      </c>
    </row>
    <row r="2545" spans="19:22" ht="12.75">
      <c r="S2545" t="str">
        <f>IF(ISNUMBER(SEARCH(ZAKL_DATA!$B$18,FU!$U2545)),U2545,"")</f>
        <v>Ledenice</v>
      </c>
      <c r="T2545" t="str">
        <f t="array" ref="T2545">IFERROR(INDEX($S$3:$S$6255,SMALL(IF(ISNUMBER(SEARCH("",$S$3:$S$6255)),ROW($S$1:$S$6253),""),ROW(S2543))),"")</f>
        <v>Ledenice</v>
      </c>
      <c r="U2545" t="s">
        <v>5160</v>
      </c>
      <c r="V2545">
        <v>555240.0</v>
      </c>
    </row>
    <row r="2546" spans="19:22" ht="12.75">
      <c r="S2546" t="str">
        <f>IF(ISNUMBER(SEARCH(ZAKL_DATA!$B$18,FU!$U2546)),U2546,"")</f>
        <v>Lednice</v>
      </c>
      <c r="T2546" t="str">
        <f t="array" ref="T2546">IFERROR(INDEX($S$3:$S$6255,SMALL(IF(ISNUMBER(SEARCH("",$S$3:$S$6255)),ROW($S$1:$S$6253),""),ROW(S2544))),"")</f>
        <v>Lednice</v>
      </c>
      <c r="U2546" t="s">
        <v>7980</v>
      </c>
      <c r="V2546">
        <v>555258.0</v>
      </c>
    </row>
    <row r="2547" spans="19:22" ht="12.75">
      <c r="S2547" t="str">
        <f>IF(ISNUMBER(SEARCH(ZAKL_DATA!$B$18,FU!$U2547)),U2547,"")</f>
        <v>Ledvice</v>
      </c>
      <c r="T2547" t="str">
        <f t="array" ref="T2547">IFERROR(INDEX($S$3:$S$6255,SMALL(IF(ISNUMBER(SEARCH("",$S$3:$S$6255)),ROW($S$1:$S$6253),""),ROW(S2545))),"")</f>
        <v>Ledvice</v>
      </c>
      <c r="U2547" t="s">
        <v>6796</v>
      </c>
      <c r="V2547">
        <v>555266.0</v>
      </c>
    </row>
    <row r="2548" spans="19:22" ht="12.75">
      <c r="S2548" t="str">
        <f>IF(ISNUMBER(SEARCH(ZAKL_DATA!$B$18,FU!$U2548)),U2548,"")</f>
        <v>Lechotice</v>
      </c>
      <c r="T2548" t="str">
        <f t="array" ref="T2548">IFERROR(INDEX($S$3:$S$6255,SMALL(IF(ISNUMBER(SEARCH("",$S$3:$S$6255)),ROW($S$1:$S$6253),""),ROW(S2546))),"")</f>
        <v>Lechotice</v>
      </c>
      <c r="U2548" t="s">
        <v>8258</v>
      </c>
      <c r="V2548">
        <v>555274.0</v>
      </c>
    </row>
    <row r="2549" spans="19:22" ht="12.75">
      <c r="S2549" t="str">
        <f>IF(ISNUMBER(SEARCH(ZAKL_DATA!$B$18,FU!$U2549)),U2549,"")</f>
        <v>Lechovice</v>
      </c>
      <c r="T2549" t="str">
        <f t="array" ref="T2549">IFERROR(INDEX($S$3:$S$6255,SMALL(IF(ISNUMBER(SEARCH("",$S$3:$S$6255)),ROW($S$1:$S$6253),""),ROW(S2547))),"")</f>
        <v>Lechovice</v>
      </c>
      <c r="U2549" t="s">
        <v>8622</v>
      </c>
      <c r="V2549">
        <v>555282.0</v>
      </c>
    </row>
    <row r="2550" spans="19:22" ht="12.75">
      <c r="S2550" t="str">
        <f>IF(ISNUMBER(SEARCH(ZAKL_DATA!$B$18,FU!$U2550)),U2550,"")</f>
        <v>Lejšovka</v>
      </c>
      <c r="T2550" t="str">
        <f t="array" ref="T2550">IFERROR(INDEX($S$3:$S$6255,SMALL(IF(ISNUMBER(SEARCH("",$S$3:$S$6255)),ROW($S$1:$S$6253),""),ROW(S2548))),"")</f>
        <v>Lejšovka</v>
      </c>
      <c r="U2550" t="s">
        <v>6991</v>
      </c>
      <c r="V2550">
        <v>555291.0</v>
      </c>
    </row>
    <row r="2551" spans="19:22" ht="12.75">
      <c r="S2551" t="str">
        <f>IF(ISNUMBER(SEARCH(ZAKL_DATA!$B$18,FU!$U2551)),U2551,"")</f>
        <v>Lelekovice</v>
      </c>
      <c r="T2551" t="str">
        <f t="array" ref="T2551">IFERROR(INDEX($S$3:$S$6255,SMALL(IF(ISNUMBER(SEARCH("",$S$3:$S$6255)),ROW($S$1:$S$6253),""),ROW(S2549))),"")</f>
        <v>Lelekovice</v>
      </c>
      <c r="U2551" t="s">
        <v>7879</v>
      </c>
      <c r="V2551">
        <v>555304.0</v>
      </c>
    </row>
    <row r="2552" spans="19:22" ht="12.75">
      <c r="S2552" t="str">
        <f>IF(ISNUMBER(SEARCH(ZAKL_DATA!$B$18,FU!$U2552)),U2552,"")</f>
        <v>Lenešice</v>
      </c>
      <c r="T2552" t="str">
        <f t="array" ref="T2552">IFERROR(INDEX($S$3:$S$6255,SMALL(IF(ISNUMBER(SEARCH("",$S$3:$S$6255)),ROW($S$1:$S$6253),""),ROW(S2550))),"")</f>
        <v>Lenešice</v>
      </c>
      <c r="U2552" t="s">
        <v>6703</v>
      </c>
      <c r="V2552">
        <v>555312.0</v>
      </c>
    </row>
    <row r="2553" spans="19:22" ht="12.75">
      <c r="S2553" t="str">
        <f>IF(ISNUMBER(SEARCH(ZAKL_DATA!$B$18,FU!$U2553)),U2553,"")</f>
        <v>Lenora</v>
      </c>
      <c r="T2553" t="str">
        <f t="array" ref="T2553">IFERROR(INDEX($S$3:$S$6255,SMALL(IF(ISNUMBER(SEARCH("",$S$3:$S$6255)),ROW($S$1:$S$6253),""),ROW(S2551))),"")</f>
        <v>Lenora</v>
      </c>
      <c r="U2553" t="s">
        <v>5601</v>
      </c>
      <c r="V2553">
        <v>555347.0</v>
      </c>
    </row>
    <row r="2554" spans="19:22" ht="12.75">
      <c r="S2554" t="str">
        <f>IF(ISNUMBER(SEARCH(ZAKL_DATA!$B$18,FU!$U2554)),U2554,"")</f>
        <v>Leskovec</v>
      </c>
      <c r="T2554" t="str">
        <f t="array" ref="T2554">IFERROR(INDEX($S$3:$S$6255,SMALL(IF(ISNUMBER(SEARCH("",$S$3:$S$6255)),ROW($S$1:$S$6253),""),ROW(S2552))),"")</f>
        <v>Leskovec</v>
      </c>
      <c r="U2554" t="s">
        <v>5123</v>
      </c>
      <c r="V2554">
        <v>555363.0</v>
      </c>
    </row>
    <row r="2555" spans="19:22" ht="12.75">
      <c r="S2555" t="str">
        <f>IF(ISNUMBER(SEARCH(ZAKL_DATA!$B$18,FU!$U2555)),U2555,"")</f>
        <v>Leskovec nad Moravicí</v>
      </c>
      <c r="T2555" t="str">
        <f t="array" ref="T2555">IFERROR(INDEX($S$3:$S$6255,SMALL(IF(ISNUMBER(SEARCH("",$S$3:$S$6255)),ROW($S$1:$S$6253),""),ROW(S2553))),"")</f>
        <v>Leskovec nad Moravicí</v>
      </c>
      <c r="U2555" t="s">
        <v>8827</v>
      </c>
      <c r="V2555">
        <v>555380.0</v>
      </c>
    </row>
    <row r="2556" spans="19:22" ht="12.75">
      <c r="S2556" t="str">
        <f>IF(ISNUMBER(SEARCH(ZAKL_DATA!$B$18,FU!$U2556)),U2556,"")</f>
        <v>Leskovice</v>
      </c>
      <c r="T2556" t="str">
        <f t="array" ref="T2556">IFERROR(INDEX($S$3:$S$6255,SMALL(IF(ISNUMBER(SEARCH("",$S$3:$S$6255)),ROW($S$1:$S$6253),""),ROW(S2554))),"")</f>
        <v>Leskovice</v>
      </c>
      <c r="U2556" t="s">
        <v>5424</v>
      </c>
      <c r="V2556">
        <v>555398.0</v>
      </c>
    </row>
    <row r="2557" spans="19:22" ht="12.75">
      <c r="S2557" t="str">
        <f>IF(ISNUMBER(SEARCH(ZAKL_DATA!$B$18,FU!$U2557)),U2557,"")</f>
        <v>Lesná</v>
      </c>
      <c r="T2557" t="str">
        <f t="array" ref="T2557">IFERROR(INDEX($S$3:$S$6255,SMALL(IF(ISNUMBER(SEARCH("",$S$3:$S$6255)),ROW($S$1:$S$6253),""),ROW(S2555))),"")</f>
        <v>Lesná</v>
      </c>
      <c r="U2557" t="s">
        <v>6248</v>
      </c>
      <c r="V2557">
        <v>555428.0</v>
      </c>
    </row>
    <row r="2558" spans="19:22" ht="12.75">
      <c r="S2558" t="str">
        <f>IF(ISNUMBER(SEARCH(ZAKL_DATA!$B$18,FU!$U2558)),U2558,"")</f>
        <v>Lesná</v>
      </c>
      <c r="T2558" t="str">
        <f t="array" ref="T2558">IFERROR(INDEX($S$3:$S$6255,SMALL(IF(ISNUMBER(SEARCH("",$S$3:$S$6255)),ROW($S$1:$S$6253),""),ROW(S2556))),"")</f>
        <v>Lesná</v>
      </c>
      <c r="U2558" t="s">
        <v>6248</v>
      </c>
      <c r="V2558">
        <v>555444.0</v>
      </c>
    </row>
    <row r="2559" spans="19:22" ht="12.75">
      <c r="S2559" t="str">
        <f>IF(ISNUMBER(SEARCH(ZAKL_DATA!$B$18,FU!$U2559)),U2559,"")</f>
        <v>Lesná</v>
      </c>
      <c r="T2559" t="str">
        <f t="array" ref="T2559">IFERROR(INDEX($S$3:$S$6255,SMALL(IF(ISNUMBER(SEARCH("",$S$3:$S$6255)),ROW($S$1:$S$6253),""),ROW(S2557))),"")</f>
        <v>Lesná</v>
      </c>
      <c r="U2559" t="s">
        <v>6248</v>
      </c>
      <c r="V2559">
        <v>555452.0</v>
      </c>
    </row>
    <row r="2560" spans="19:22" ht="12.75">
      <c r="S2560" t="str">
        <f>IF(ISNUMBER(SEARCH(ZAKL_DATA!$B$18,FU!$U2560)),U2560,"")</f>
        <v>Lesná</v>
      </c>
      <c r="T2560" t="str">
        <f t="array" ref="T2560">IFERROR(INDEX($S$3:$S$6255,SMALL(IF(ISNUMBER(SEARCH("",$S$3:$S$6255)),ROW($S$1:$S$6253),""),ROW(S2558))),"")</f>
        <v>Lesná</v>
      </c>
      <c r="U2560" t="s">
        <v>6248</v>
      </c>
      <c r="V2560">
        <v>555479.0</v>
      </c>
    </row>
    <row r="2561" spans="19:22" ht="12.75">
      <c r="S2561" t="str">
        <f>IF(ISNUMBER(SEARCH(ZAKL_DATA!$B$18,FU!$U2561)),U2561,"")</f>
        <v>Lesní Hluboké</v>
      </c>
      <c r="T2561" t="str">
        <f t="array" ref="T2561">IFERROR(INDEX($S$3:$S$6255,SMALL(IF(ISNUMBER(SEARCH("",$S$3:$S$6255)),ROW($S$1:$S$6253),""),ROW(S2559))),"")</f>
        <v>Lesní Hluboké</v>
      </c>
      <c r="U2561" t="s">
        <v>7880</v>
      </c>
      <c r="V2561">
        <v>555525.0</v>
      </c>
    </row>
    <row r="2562" spans="19:22" ht="12.75">
      <c r="S2562" t="str">
        <f>IF(ISNUMBER(SEARCH(ZAKL_DATA!$B$18,FU!$U2562)),U2562,"")</f>
        <v>Lesní Jakubov</v>
      </c>
      <c r="T2562" t="str">
        <f t="array" ref="T2562">IFERROR(INDEX($S$3:$S$6255,SMALL(IF(ISNUMBER(SEARCH("",$S$3:$S$6255)),ROW($S$1:$S$6253),""),ROW(S2560))),"")</f>
        <v>Lesní Jakubov</v>
      </c>
      <c r="U2562" t="s">
        <v>8410</v>
      </c>
      <c r="V2562">
        <v>555533.0</v>
      </c>
    </row>
    <row r="2563" spans="19:22" ht="12.75">
      <c r="S2563" t="str">
        <f>IF(ISNUMBER(SEARCH(ZAKL_DATA!$B$18,FU!$U2563)),U2563,"")</f>
        <v>Lesnice</v>
      </c>
      <c r="T2563" t="str">
        <f t="array" ref="T2563">IFERROR(INDEX($S$3:$S$6255,SMALL(IF(ISNUMBER(SEARCH("",$S$3:$S$6255)),ROW($S$1:$S$6253),""),ROW(S2561))),"")</f>
        <v>Lesnice</v>
      </c>
      <c r="U2563" t="s">
        <v>4653</v>
      </c>
      <c r="V2563">
        <v>555550.0</v>
      </c>
    </row>
    <row r="2564" spans="19:22" ht="12.75">
      <c r="S2564" t="str">
        <f>IF(ISNUMBER(SEARCH(ZAKL_DATA!$B$18,FU!$U2564)),U2564,"")</f>
        <v>Lesonice</v>
      </c>
      <c r="T2564" t="str">
        <f t="array" ref="T2564">IFERROR(INDEX($S$3:$S$6255,SMALL(IF(ISNUMBER(SEARCH("",$S$3:$S$6255)),ROW($S$1:$S$6253),""),ROW(S2562))),"")</f>
        <v>Lesonice</v>
      </c>
      <c r="U2564" t="s">
        <v>8411</v>
      </c>
      <c r="V2564">
        <v>555584.0</v>
      </c>
    </row>
    <row r="2565" spans="19:22" ht="12.75">
      <c r="S2565" t="str">
        <f>IF(ISNUMBER(SEARCH(ZAKL_DATA!$B$18,FU!$U2565)),U2565,"")</f>
        <v>Lesonice</v>
      </c>
      <c r="T2565" t="str">
        <f t="array" ref="T2565">IFERROR(INDEX($S$3:$S$6255,SMALL(IF(ISNUMBER(SEARCH("",$S$3:$S$6255)),ROW($S$1:$S$6253),""),ROW(S2563))),"")</f>
        <v>Lesonice</v>
      </c>
      <c r="U2565" t="s">
        <v>8411</v>
      </c>
      <c r="V2565">
        <v>555592.0</v>
      </c>
    </row>
    <row r="2566" spans="19:22" ht="12.75">
      <c r="S2566" t="str">
        <f>IF(ISNUMBER(SEARCH(ZAKL_DATA!$B$18,FU!$U2566)),U2566,"")</f>
        <v>Lestkov</v>
      </c>
      <c r="T2566" t="str">
        <f t="array" ref="T2566">IFERROR(INDEX($S$3:$S$6255,SMALL(IF(ISNUMBER(SEARCH("",$S$3:$S$6255)),ROW($S$1:$S$6253),""),ROW(S2564))),"")</f>
        <v>Lestkov</v>
      </c>
      <c r="U2566" t="s">
        <v>6249</v>
      </c>
      <c r="V2566">
        <v>555614.0</v>
      </c>
    </row>
    <row r="2567" spans="19:22" ht="12.75">
      <c r="S2567" t="str">
        <f>IF(ISNUMBER(SEARCH(ZAKL_DATA!$B$18,FU!$U2567)),U2567,"")</f>
        <v>Lesůňky</v>
      </c>
      <c r="T2567" t="str">
        <f t="array" ref="T2567">IFERROR(INDEX($S$3:$S$6255,SMALL(IF(ISNUMBER(SEARCH("",$S$3:$S$6255)),ROW($S$1:$S$6253),""),ROW(S2565))),"")</f>
        <v>Lesůňky</v>
      </c>
      <c r="U2567" t="s">
        <v>7251</v>
      </c>
      <c r="V2567">
        <v>555622.0</v>
      </c>
    </row>
    <row r="2568" spans="19:22" ht="12.75">
      <c r="S2568" t="str">
        <f>IF(ISNUMBER(SEARCH(ZAKL_DATA!$B$18,FU!$U2568)),U2568,"")</f>
        <v>Lešany</v>
      </c>
      <c r="T2568" t="str">
        <f t="array" ref="T2568">IFERROR(INDEX($S$3:$S$6255,SMALL(IF(ISNUMBER(SEARCH("",$S$3:$S$6255)),ROW($S$1:$S$6253),""),ROW(S2566))),"")</f>
        <v>Lešany</v>
      </c>
      <c r="U2568" t="s">
        <v>3978</v>
      </c>
      <c r="V2568">
        <v>555631.0</v>
      </c>
    </row>
    <row r="2569" spans="19:22" ht="12.75">
      <c r="S2569" t="str">
        <f>IF(ISNUMBER(SEARCH(ZAKL_DATA!$B$18,FU!$U2569)),U2569,"")</f>
        <v>Lešany</v>
      </c>
      <c r="T2569" t="str">
        <f t="array" ref="T2569">IFERROR(INDEX($S$3:$S$6255,SMALL(IF(ISNUMBER(SEARCH("",$S$3:$S$6255)),ROW($S$1:$S$6253),""),ROW(S2567))),"")</f>
        <v>Lešany</v>
      </c>
      <c r="U2569" t="s">
        <v>3978</v>
      </c>
      <c r="V2569">
        <v>555657.0</v>
      </c>
    </row>
    <row r="2570" spans="19:22" ht="12.75">
      <c r="S2570" t="str">
        <f>IF(ISNUMBER(SEARCH(ZAKL_DATA!$B$18,FU!$U2570)),U2570,"")</f>
        <v>Lešetice</v>
      </c>
      <c r="T2570" t="str">
        <f t="array" ref="T2570">IFERROR(INDEX($S$3:$S$6255,SMALL(IF(ISNUMBER(SEARCH("",$S$3:$S$6255)),ROW($S$1:$S$6253),""),ROW(S2568))),"")</f>
        <v>Lešetice</v>
      </c>
      <c r="U2570" t="s">
        <v>3838</v>
      </c>
      <c r="V2570">
        <v>555681.0</v>
      </c>
    </row>
    <row r="2571" spans="19:22" ht="12.75">
      <c r="S2571" t="str">
        <f>IF(ISNUMBER(SEARCH(ZAKL_DATA!$B$18,FU!$U2571)),U2571,"")</f>
        <v>Leškovice</v>
      </c>
      <c r="T2571" t="str">
        <f t="array" ref="T2571">IFERROR(INDEX($S$3:$S$6255,SMALL(IF(ISNUMBER(SEARCH("",$S$3:$S$6255)),ROW($S$1:$S$6253),""),ROW(S2569))),"")</f>
        <v>Leškovice</v>
      </c>
      <c r="U2571" t="s">
        <v>6885</v>
      </c>
      <c r="V2571">
        <v>555690.0</v>
      </c>
    </row>
    <row r="2572" spans="19:22" ht="12.75">
      <c r="S2572" t="str">
        <f>IF(ISNUMBER(SEARCH(ZAKL_DATA!$B$18,FU!$U2572)),U2572,"")</f>
        <v>Lešná</v>
      </c>
      <c r="T2572" t="str">
        <f t="array" ref="T2572">IFERROR(INDEX($S$3:$S$6255,SMALL(IF(ISNUMBER(SEARCH("",$S$3:$S$6255)),ROW($S$1:$S$6253),""),ROW(S2570))),"")</f>
        <v>Lešná</v>
      </c>
      <c r="U2572" t="s">
        <v>5126</v>
      </c>
      <c r="V2572">
        <v>555703.0</v>
      </c>
    </row>
    <row r="2573" spans="19:22" ht="12.75">
      <c r="S2573" t="str">
        <f>IF(ISNUMBER(SEARCH(ZAKL_DATA!$B$18,FU!$U2573)),U2573,"")</f>
        <v>Leština</v>
      </c>
      <c r="T2573" t="str">
        <f t="array" ref="T2573">IFERROR(INDEX($S$3:$S$6255,SMALL(IF(ISNUMBER(SEARCH("",$S$3:$S$6255)),ROW($S$1:$S$6253),""),ROW(S2571))),"")</f>
        <v>Leština</v>
      </c>
      <c r="U2573" t="s">
        <v>4691</v>
      </c>
      <c r="V2573">
        <v>555711.0</v>
      </c>
    </row>
    <row r="2574" spans="19:22" ht="12.75">
      <c r="S2574" t="str">
        <f>IF(ISNUMBER(SEARCH(ZAKL_DATA!$B$18,FU!$U2574)),U2574,"")</f>
        <v>Leština</v>
      </c>
      <c r="T2574" t="str">
        <f t="array" ref="T2574">IFERROR(INDEX($S$3:$S$6255,SMALL(IF(ISNUMBER(SEARCH("",$S$3:$S$6255)),ROW($S$1:$S$6253),""),ROW(S2572))),"")</f>
        <v>Leština</v>
      </c>
      <c r="U2574" t="s">
        <v>4691</v>
      </c>
      <c r="V2574">
        <v>555738.0</v>
      </c>
    </row>
    <row r="2575" spans="19:22" ht="12.75">
      <c r="S2575" t="str">
        <f>IF(ISNUMBER(SEARCH(ZAKL_DATA!$B$18,FU!$U2575)),U2575,"")</f>
        <v>Leština u Světlé</v>
      </c>
      <c r="T2575" t="str">
        <f t="array" ref="T2575">IFERROR(INDEX($S$3:$S$6255,SMALL(IF(ISNUMBER(SEARCH("",$S$3:$S$6255)),ROW($S$1:$S$6253),""),ROW(S2573))),"")</f>
        <v>Leština u Světlé</v>
      </c>
      <c r="U2575" t="s">
        <v>6887</v>
      </c>
      <c r="V2575">
        <v>555762.0</v>
      </c>
    </row>
    <row r="2576" spans="19:22" ht="12.75">
      <c r="S2576" t="str">
        <f>IF(ISNUMBER(SEARCH(ZAKL_DATA!$B$18,FU!$U2576)),U2576,"")</f>
        <v>Leštinka</v>
      </c>
      <c r="T2576" t="str">
        <f t="array" ref="T2576">IFERROR(INDEX($S$3:$S$6255,SMALL(IF(ISNUMBER(SEARCH("",$S$3:$S$6255)),ROW($S$1:$S$6253),""),ROW(S2574))),"")</f>
        <v>Leštinka</v>
      </c>
      <c r="U2576" t="s">
        <v>7104</v>
      </c>
      <c r="V2576">
        <v>555771.0</v>
      </c>
    </row>
    <row r="2577" spans="19:22" ht="12.75">
      <c r="S2577" t="str">
        <f>IF(ISNUMBER(SEARCH(ZAKL_DATA!$B$18,FU!$U2577)),U2577,"")</f>
        <v>Letiny</v>
      </c>
      <c r="T2577" t="str">
        <f t="array" ref="T2577">IFERROR(INDEX($S$3:$S$6255,SMALL(IF(ISNUMBER(SEARCH("",$S$3:$S$6255)),ROW($S$1:$S$6253),""),ROW(S2575))),"")</f>
        <v>Letiny</v>
      </c>
      <c r="U2577" t="s">
        <v>6076</v>
      </c>
      <c r="V2577">
        <v>555797.0</v>
      </c>
    </row>
    <row r="2578" spans="19:22" ht="12.75">
      <c r="S2578" t="str">
        <f>IF(ISNUMBER(SEARCH(ZAKL_DATA!$B$18,FU!$U2578)),U2578,"")</f>
        <v>Letkov</v>
      </c>
      <c r="T2578" t="str">
        <f t="array" ref="T2578">IFERROR(INDEX($S$3:$S$6255,SMALL(IF(ISNUMBER(SEARCH("",$S$3:$S$6255)),ROW($S$1:$S$6253),""),ROW(S2576))),"")</f>
        <v>Letkov</v>
      </c>
      <c r="U2578" t="s">
        <v>4922</v>
      </c>
      <c r="V2578">
        <v>555801.0</v>
      </c>
    </row>
    <row r="2579" spans="19:22" ht="12.75">
      <c r="S2579" t="str">
        <f>IF(ISNUMBER(SEARCH(ZAKL_DATA!$B$18,FU!$U2579)),U2579,"")</f>
        <v>Letohrad</v>
      </c>
      <c r="T2579" t="str">
        <f t="array" ref="T2579">IFERROR(INDEX($S$3:$S$6255,SMALL(IF(ISNUMBER(SEARCH("",$S$3:$S$6255)),ROW($S$1:$S$6253),""),ROW(S2577))),"")</f>
        <v>Letohrad</v>
      </c>
      <c r="U2579" t="s">
        <v>7720</v>
      </c>
      <c r="V2579">
        <v>555835.0</v>
      </c>
    </row>
    <row r="2580" spans="19:22" ht="12.75">
      <c r="S2580" t="str">
        <f>IF(ISNUMBER(SEARCH(ZAKL_DATA!$B$18,FU!$U2580)),U2580,"")</f>
        <v>Letonice</v>
      </c>
      <c r="T2580" t="str">
        <f t="array" ref="T2580">IFERROR(INDEX($S$3:$S$6255,SMALL(IF(ISNUMBER(SEARCH("",$S$3:$S$6255)),ROW($S$1:$S$6253),""),ROW(S2578))),"")</f>
        <v>Letonice</v>
      </c>
      <c r="U2580" t="s">
        <v>8542</v>
      </c>
      <c r="V2580">
        <v>555894.0</v>
      </c>
    </row>
    <row r="2581" spans="19:22" ht="12.75">
      <c r="S2581" t="str">
        <f>IF(ISNUMBER(SEARCH(ZAKL_DATA!$B$18,FU!$U2581)),U2581,"")</f>
        <v>Letovice</v>
      </c>
      <c r="T2581" t="str">
        <f t="array" ref="T2581">IFERROR(INDEX($S$3:$S$6255,SMALL(IF(ISNUMBER(SEARCH("",$S$3:$S$6255)),ROW($S$1:$S$6253),""),ROW(S2579))),"")</f>
        <v>Letovice</v>
      </c>
      <c r="U2581" t="s">
        <v>7795</v>
      </c>
      <c r="V2581">
        <v>555941.0</v>
      </c>
    </row>
    <row r="2582" spans="19:22" ht="12.75">
      <c r="S2582" t="str">
        <f>IF(ISNUMBER(SEARCH(ZAKL_DATA!$B$18,FU!$U2582)),U2582,"")</f>
        <v>Lety</v>
      </c>
      <c r="T2582" t="str">
        <f t="array" ref="T2582">IFERROR(INDEX($S$3:$S$6255,SMALL(IF(ISNUMBER(SEARCH("",$S$3:$S$6255)),ROW($S$1:$S$6253),""),ROW(S2580))),"")</f>
        <v>Lety</v>
      </c>
      <c r="U2582" t="s">
        <v>4827</v>
      </c>
      <c r="V2582">
        <v>556041.0</v>
      </c>
    </row>
    <row r="2583" spans="19:22" ht="12.75">
      <c r="S2583" t="str">
        <f>IF(ISNUMBER(SEARCH(ZAKL_DATA!$B$18,FU!$U2583)),U2583,"")</f>
        <v>Lety</v>
      </c>
      <c r="T2583" t="str">
        <f t="array" ref="T2583">IFERROR(INDEX($S$3:$S$6255,SMALL(IF(ISNUMBER(SEARCH("",$S$3:$S$6255)),ROW($S$1:$S$6253),""),ROW(S2581))),"")</f>
        <v>Lety</v>
      </c>
      <c r="U2583" t="s">
        <v>4827</v>
      </c>
      <c r="V2583">
        <v>556068.0</v>
      </c>
    </row>
    <row r="2584" spans="19:22" ht="12.75">
      <c r="S2584" t="str">
        <f>IF(ISNUMBER(SEARCH(ZAKL_DATA!$B$18,FU!$U2584)),U2584,"")</f>
        <v>Levín</v>
      </c>
      <c r="T2584" t="str">
        <f t="array" ref="T2584">IFERROR(INDEX($S$3:$S$6255,SMALL(IF(ISNUMBER(SEARCH("",$S$3:$S$6255)),ROW($S$1:$S$6253),""),ROW(S2582))),"")</f>
        <v>Levín</v>
      </c>
      <c r="U2584" t="s">
        <v>6604</v>
      </c>
      <c r="V2584">
        <v>556076.0</v>
      </c>
    </row>
    <row r="2585" spans="19:22" ht="12.75">
      <c r="S2585" t="str">
        <f>IF(ISNUMBER(SEARCH(ZAKL_DATA!$B$18,FU!$U2585)),U2585,"")</f>
        <v>Levínská Olešnice</v>
      </c>
      <c r="T2585" t="str">
        <f t="array" ref="T2585">IFERROR(INDEX($S$3:$S$6255,SMALL(IF(ISNUMBER(SEARCH("",$S$3:$S$6255)),ROW($S$1:$S$6253),""),ROW(S2583))),"")</f>
        <v>Levínská Olešnice</v>
      </c>
      <c r="U2585" t="s">
        <v>7510</v>
      </c>
      <c r="V2585">
        <v>556084.0</v>
      </c>
    </row>
    <row r="2586" spans="19:22" ht="12.75">
      <c r="S2586" t="str">
        <f>IF(ISNUMBER(SEARCH(ZAKL_DATA!$B$18,FU!$U2586)),U2586,"")</f>
        <v>Lhánice</v>
      </c>
      <c r="T2586" t="str">
        <f t="array" ref="T2586">IFERROR(INDEX($S$3:$S$6255,SMALL(IF(ISNUMBER(SEARCH("",$S$3:$S$6255)),ROW($S$1:$S$6253),""),ROW(S2584))),"")</f>
        <v>Lhánice</v>
      </c>
      <c r="U2586" t="s">
        <v>8412</v>
      </c>
      <c r="V2586">
        <v>556106.0</v>
      </c>
    </row>
    <row r="2587" spans="19:22" ht="12.75">
      <c r="S2587" t="str">
        <f>IF(ISNUMBER(SEARCH(ZAKL_DATA!$B$18,FU!$U2587)),U2587,"")</f>
        <v>Lhenice</v>
      </c>
      <c r="T2587" t="str">
        <f t="array" ref="T2587">IFERROR(INDEX($S$3:$S$6255,SMALL(IF(ISNUMBER(SEARCH("",$S$3:$S$6255)),ROW($S$1:$S$6253),""),ROW(S2585))),"")</f>
        <v>Lhenice</v>
      </c>
      <c r="U2587" t="s">
        <v>5602</v>
      </c>
      <c r="V2587">
        <v>556181.0</v>
      </c>
    </row>
    <row r="2588" spans="19:22" ht="12.75">
      <c r="S2588" t="str">
        <f>IF(ISNUMBER(SEARCH(ZAKL_DATA!$B$18,FU!$U2588)),U2588,"")</f>
        <v>Lhota</v>
      </c>
      <c r="T2588" t="str">
        <f t="array" ref="T2588">IFERROR(INDEX($S$3:$S$6255,SMALL(IF(ISNUMBER(SEARCH("",$S$3:$S$6255)),ROW($S$1:$S$6253),""),ROW(S2586))),"")</f>
        <v>Lhota</v>
      </c>
      <c r="U2588" t="s">
        <v>3811</v>
      </c>
      <c r="V2588">
        <v>556203.0</v>
      </c>
    </row>
    <row r="2589" spans="19:22" ht="12.75">
      <c r="S2589" t="str">
        <f>IF(ISNUMBER(SEARCH(ZAKL_DATA!$B$18,FU!$U2589)),U2589,"")</f>
        <v>Lhota</v>
      </c>
      <c r="T2589" t="str">
        <f t="array" ref="T2589">IFERROR(INDEX($S$3:$S$6255,SMALL(IF(ISNUMBER(SEARCH("",$S$3:$S$6255)),ROW($S$1:$S$6253),""),ROW(S2587))),"")</f>
        <v>Lhota</v>
      </c>
      <c r="U2589" t="s">
        <v>3811</v>
      </c>
      <c r="V2589">
        <v>556254.0</v>
      </c>
    </row>
    <row r="2590" spans="19:22" ht="12.75">
      <c r="S2590" t="str">
        <f>IF(ISNUMBER(SEARCH(ZAKL_DATA!$B$18,FU!$U2590)),U2590,"")</f>
        <v>Lhota</v>
      </c>
      <c r="T2590" t="str">
        <f t="array" ref="T2590">IFERROR(INDEX($S$3:$S$6255,SMALL(IF(ISNUMBER(SEARCH("",$S$3:$S$6255)),ROW($S$1:$S$6253),""),ROW(S2588))),"")</f>
        <v>Lhota</v>
      </c>
      <c r="U2590" t="s">
        <v>3811</v>
      </c>
      <c r="V2590">
        <v>556301.0</v>
      </c>
    </row>
    <row r="2591" spans="19:22" ht="12.75">
      <c r="S2591" t="str">
        <f>IF(ISNUMBER(SEARCH(ZAKL_DATA!$B$18,FU!$U2591)),U2591,"")</f>
        <v>Lhota</v>
      </c>
      <c r="T2591" t="str">
        <f t="array" ref="T2591">IFERROR(INDEX($S$3:$S$6255,SMALL(IF(ISNUMBER(SEARCH("",$S$3:$S$6255)),ROW($S$1:$S$6253),""),ROW(S2589))),"")</f>
        <v>Lhota</v>
      </c>
      <c r="U2591" t="s">
        <v>3811</v>
      </c>
      <c r="V2591">
        <v>556319.0</v>
      </c>
    </row>
    <row r="2592" spans="19:22" ht="12.75">
      <c r="S2592" t="str">
        <f>IF(ISNUMBER(SEARCH(ZAKL_DATA!$B$18,FU!$U2592)),U2592,"")</f>
        <v>Lhota pod Hořičkami</v>
      </c>
      <c r="T2592" t="str">
        <f t="array" ref="T2592">IFERROR(INDEX($S$3:$S$6255,SMALL(IF(ISNUMBER(SEARCH("",$S$3:$S$6255)),ROW($S$1:$S$6253),""),ROW(S2590))),"")</f>
        <v>Lhota pod Hořičkami</v>
      </c>
      <c r="U2592" t="s">
        <v>7308</v>
      </c>
      <c r="V2592">
        <v>556335.0</v>
      </c>
    </row>
    <row r="2593" spans="19:22" ht="12.75">
      <c r="S2593" t="str">
        <f>IF(ISNUMBER(SEARCH(ZAKL_DATA!$B$18,FU!$U2593)),U2593,"")</f>
        <v>Lhota pod Libčany</v>
      </c>
      <c r="T2593" t="str">
        <f t="array" ref="T2593">IFERROR(INDEX($S$3:$S$6255,SMALL(IF(ISNUMBER(SEARCH("",$S$3:$S$6255)),ROW($S$1:$S$6253),""),ROW(S2591))),"")</f>
        <v>Lhota pod Libčany</v>
      </c>
      <c r="U2593" t="s">
        <v>6992</v>
      </c>
      <c r="V2593">
        <v>556343.0</v>
      </c>
    </row>
    <row r="2594" spans="19:22" ht="12.75">
      <c r="S2594" t="str">
        <f>IF(ISNUMBER(SEARCH(ZAKL_DATA!$B$18,FU!$U2594)),U2594,"")</f>
        <v>Lhota pod Radčem</v>
      </c>
      <c r="T2594" t="str">
        <f t="array" ref="T2594">IFERROR(INDEX($S$3:$S$6255,SMALL(IF(ISNUMBER(SEARCH("",$S$3:$S$6255)),ROW($S$1:$S$6253),""),ROW(S2592))),"")</f>
        <v>Lhota pod Radčem</v>
      </c>
      <c r="U2594" t="s">
        <v>6759</v>
      </c>
      <c r="V2594">
        <v>556378.0</v>
      </c>
    </row>
    <row r="2595" spans="19:22" ht="12.75">
      <c r="S2595" t="str">
        <f>IF(ISNUMBER(SEARCH(ZAKL_DATA!$B$18,FU!$U2595)),U2595,"")</f>
        <v>Lhota Rapotina</v>
      </c>
      <c r="T2595" t="str">
        <f t="array" ref="T2595">IFERROR(INDEX($S$3:$S$6255,SMALL(IF(ISNUMBER(SEARCH("",$S$3:$S$6255)),ROW($S$1:$S$6253),""),ROW(S2593))),"")</f>
        <v>Lhota Rapotina</v>
      </c>
      <c r="U2595" t="s">
        <v>7796</v>
      </c>
      <c r="V2595">
        <v>556386.0</v>
      </c>
    </row>
    <row r="2596" spans="19:22" ht="12.75">
      <c r="S2596" t="str">
        <f>IF(ISNUMBER(SEARCH(ZAKL_DATA!$B$18,FU!$U2596)),U2596,"")</f>
        <v>Lhota u Lysic</v>
      </c>
      <c r="T2596" t="str">
        <f t="array" ref="T2596">IFERROR(INDEX($S$3:$S$6255,SMALL(IF(ISNUMBER(SEARCH("",$S$3:$S$6255)),ROW($S$1:$S$6253),""),ROW(S2594))),"")</f>
        <v>Lhota u Lysic</v>
      </c>
      <c r="U2596" t="s">
        <v>7797</v>
      </c>
      <c r="V2596">
        <v>556394.0</v>
      </c>
    </row>
    <row r="2597" spans="19:22" ht="12.75">
      <c r="S2597" t="str">
        <f>IF(ISNUMBER(SEARCH(ZAKL_DATA!$B$18,FU!$U2597)),U2597,"")</f>
        <v>Lhota u Olešnice</v>
      </c>
      <c r="T2597" t="str">
        <f t="array" ref="T2597">IFERROR(INDEX($S$3:$S$6255,SMALL(IF(ISNUMBER(SEARCH("",$S$3:$S$6255)),ROW($S$1:$S$6253),""),ROW(S2595))),"")</f>
        <v>Lhota u Olešnice</v>
      </c>
      <c r="U2597" t="s">
        <v>7798</v>
      </c>
      <c r="V2597">
        <v>556432.0</v>
      </c>
    </row>
    <row r="2598" spans="19:22" ht="12.75">
      <c r="S2598" t="str">
        <f>IF(ISNUMBER(SEARCH(ZAKL_DATA!$B$18,FU!$U2598)),U2598,"")</f>
        <v>Lhota u Příbramě</v>
      </c>
      <c r="T2598" t="str">
        <f t="array" ref="T2598">IFERROR(INDEX($S$3:$S$6255,SMALL(IF(ISNUMBER(SEARCH("",$S$3:$S$6255)),ROW($S$1:$S$6253),""),ROW(S2596))),"")</f>
        <v>Lhota u Příbramě</v>
      </c>
      <c r="U2598" t="s">
        <v>8872</v>
      </c>
      <c r="V2598">
        <v>556467.0</v>
      </c>
    </row>
    <row r="2599" spans="19:22" ht="12.75">
      <c r="S2599" t="str">
        <f>IF(ISNUMBER(SEARCH(ZAKL_DATA!$B$18,FU!$U2599)),U2599,"")</f>
        <v>Lhota u Vsetína</v>
      </c>
      <c r="T2599" t="str">
        <f t="array" ref="T2599">IFERROR(INDEX($S$3:$S$6255,SMALL(IF(ISNUMBER(SEARCH("",$S$3:$S$6255)),ROW($S$1:$S$6253),""),ROW(S2597))),"")</f>
        <v>Lhota u Vsetína</v>
      </c>
      <c r="U2599" t="s">
        <v>6026</v>
      </c>
      <c r="V2599">
        <v>556505.0</v>
      </c>
    </row>
    <row r="2600" spans="19:22" ht="12.75">
      <c r="S2600" t="str">
        <f>IF(ISNUMBER(SEARCH(ZAKL_DATA!$B$18,FU!$U2600)),U2600,"")</f>
        <v>Lhota-Vlasenice</v>
      </c>
      <c r="T2600" t="str">
        <f t="array" ref="T2600">IFERROR(INDEX($S$3:$S$6255,SMALL(IF(ISNUMBER(SEARCH("",$S$3:$S$6255)),ROW($S$1:$S$6253),""),ROW(S2598))),"")</f>
        <v>Lhota-Vlasenice</v>
      </c>
      <c r="U2600" t="s">
        <v>6271</v>
      </c>
      <c r="V2600">
        <v>556629.0</v>
      </c>
    </row>
    <row r="2601" spans="19:22" ht="12.75">
      <c r="S2601" t="str">
        <f>IF(ISNUMBER(SEARCH(ZAKL_DATA!$B$18,FU!$U2601)),U2601,"")</f>
        <v>Lhotice</v>
      </c>
      <c r="T2601" t="str">
        <f t="array" ref="T2601">IFERROR(INDEX($S$3:$S$6255,SMALL(IF(ISNUMBER(SEARCH("",$S$3:$S$6255)),ROW($S$1:$S$6253),""),ROW(S2599))),"")</f>
        <v>Lhotice</v>
      </c>
      <c r="U2601" t="s">
        <v>5173</v>
      </c>
      <c r="V2601">
        <v>556637.0</v>
      </c>
    </row>
    <row r="2602" spans="19:22" ht="12.75">
      <c r="S2602" t="str">
        <f>IF(ISNUMBER(SEARCH(ZAKL_DATA!$B$18,FU!$U2602)),U2602,"")</f>
        <v>Lhotka</v>
      </c>
      <c r="T2602" t="str">
        <f t="array" ref="T2602">IFERROR(INDEX($S$3:$S$6255,SMALL(IF(ISNUMBER(SEARCH("",$S$3:$S$6255)),ROW($S$1:$S$6253),""),ROW(S2600))),"")</f>
        <v>Lhotka</v>
      </c>
      <c r="U2602" t="s">
        <v>3864</v>
      </c>
      <c r="V2602">
        <v>556718.0</v>
      </c>
    </row>
    <row r="2603" spans="19:22" ht="12.75">
      <c r="S2603" t="str">
        <f>IF(ISNUMBER(SEARCH(ZAKL_DATA!$B$18,FU!$U2603)),U2603,"")</f>
        <v>Lhotka</v>
      </c>
      <c r="T2603" t="str">
        <f t="array" ref="T2603">IFERROR(INDEX($S$3:$S$6255,SMALL(IF(ISNUMBER(SEARCH("",$S$3:$S$6255)),ROW($S$1:$S$6253),""),ROW(S2601))),"")</f>
        <v>Lhotka</v>
      </c>
      <c r="U2603" t="s">
        <v>3864</v>
      </c>
      <c r="V2603">
        <v>556726.0</v>
      </c>
    </row>
    <row r="2604" spans="19:22" ht="12.75">
      <c r="S2604" t="str">
        <f>IF(ISNUMBER(SEARCH(ZAKL_DATA!$B$18,FU!$U2604)),U2604,"")</f>
        <v>Lhotka</v>
      </c>
      <c r="T2604" t="str">
        <f t="array" ref="T2604">IFERROR(INDEX($S$3:$S$6255,SMALL(IF(ISNUMBER(SEARCH("",$S$3:$S$6255)),ROW($S$1:$S$6253),""),ROW(S2602))),"")</f>
        <v>Lhotka</v>
      </c>
      <c r="U2604" t="s">
        <v>3864</v>
      </c>
      <c r="V2604">
        <v>556734.0</v>
      </c>
    </row>
    <row r="2605" spans="19:22" ht="12.75">
      <c r="S2605" t="str">
        <f>IF(ISNUMBER(SEARCH(ZAKL_DATA!$B$18,FU!$U2605)),U2605,"")</f>
        <v>Lhotka</v>
      </c>
      <c r="T2605" t="str">
        <f t="array" ref="T2605">IFERROR(INDEX($S$3:$S$6255,SMALL(IF(ISNUMBER(SEARCH("",$S$3:$S$6255)),ROW($S$1:$S$6253),""),ROW(S2603))),"")</f>
        <v>Lhotka</v>
      </c>
      <c r="U2605" t="s">
        <v>3864</v>
      </c>
      <c r="V2605">
        <v>556751.0</v>
      </c>
    </row>
    <row r="2606" spans="19:22" ht="12.75">
      <c r="S2606" t="str">
        <f>IF(ISNUMBER(SEARCH(ZAKL_DATA!$B$18,FU!$U2606)),U2606,"")</f>
        <v>Lhotka</v>
      </c>
      <c r="T2606" t="str">
        <f t="array" ref="T2606">IFERROR(INDEX($S$3:$S$6255,SMALL(IF(ISNUMBER(SEARCH("",$S$3:$S$6255)),ROW($S$1:$S$6253),""),ROW(S2604))),"")</f>
        <v>Lhotka</v>
      </c>
      <c r="U2606" t="s">
        <v>3864</v>
      </c>
      <c r="V2606">
        <v>556815.0</v>
      </c>
    </row>
    <row r="2607" spans="19:22" ht="12.75">
      <c r="S2607" t="str">
        <f>IF(ISNUMBER(SEARCH(ZAKL_DATA!$B$18,FU!$U2607)),U2607,"")</f>
        <v>Lhotka</v>
      </c>
      <c r="T2607" t="str">
        <f t="array" ref="T2607">IFERROR(INDEX($S$3:$S$6255,SMALL(IF(ISNUMBER(SEARCH("",$S$3:$S$6255)),ROW($S$1:$S$6253),""),ROW(S2605))),"")</f>
        <v>Lhotka</v>
      </c>
      <c r="U2607" t="s">
        <v>3864</v>
      </c>
      <c r="V2607">
        <v>556831.0</v>
      </c>
    </row>
    <row r="2608" spans="19:22" ht="12.75">
      <c r="S2608" t="str">
        <f>IF(ISNUMBER(SEARCH(ZAKL_DATA!$B$18,FU!$U2608)),U2608,"")</f>
        <v>Lhotka nad Labem</v>
      </c>
      <c r="T2608" t="str">
        <f t="array" ref="T2608">IFERROR(INDEX($S$3:$S$6255,SMALL(IF(ISNUMBER(SEARCH("",$S$3:$S$6255)),ROW($S$1:$S$6253),""),ROW(S2606))),"")</f>
        <v>Lhotka nad Labem</v>
      </c>
      <c r="U2608" t="s">
        <v>6605</v>
      </c>
      <c r="V2608">
        <v>556858.0</v>
      </c>
    </row>
    <row r="2609" spans="19:22" ht="12.75">
      <c r="S2609" t="str">
        <f>IF(ISNUMBER(SEARCH(ZAKL_DATA!$B$18,FU!$U2609)),U2609,"")</f>
        <v>Lhotka u Litultovic</v>
      </c>
      <c r="T2609" t="str">
        <f t="array" ref="T2609">IFERROR(INDEX($S$3:$S$6255,SMALL(IF(ISNUMBER(SEARCH("",$S$3:$S$6255)),ROW($S$1:$S$6253),""),ROW(S2607))),"")</f>
        <v>Lhotka u Litultovic</v>
      </c>
      <c r="U2609" t="s">
        <v>5808</v>
      </c>
      <c r="V2609">
        <v>556866.0</v>
      </c>
    </row>
    <row r="2610" spans="19:22" ht="12.75">
      <c r="S2610" t="str">
        <f>IF(ISNUMBER(SEARCH(ZAKL_DATA!$B$18,FU!$U2610)),U2610,"")</f>
        <v>Lhotka u Radnic</v>
      </c>
      <c r="T2610" t="str">
        <f t="array" ref="T2610">IFERROR(INDEX($S$3:$S$6255,SMALL(IF(ISNUMBER(SEARCH("",$S$3:$S$6255)),ROW($S$1:$S$6253),""),ROW(S2608))),"")</f>
        <v>Lhotka u Radnic</v>
      </c>
      <c r="U2610" t="s">
        <v>6184</v>
      </c>
      <c r="V2610">
        <v>556874.0</v>
      </c>
    </row>
    <row r="2611" spans="19:22" ht="12.75">
      <c r="S2611" t="str">
        <f>IF(ISNUMBER(SEARCH(ZAKL_DATA!$B$18,FU!$U2611)),U2611,"")</f>
        <v>Lhotky</v>
      </c>
      <c r="T2611" t="str">
        <f t="array" ref="T2611">IFERROR(INDEX($S$3:$S$6255,SMALL(IF(ISNUMBER(SEARCH("",$S$3:$S$6255)),ROW($S$1:$S$6253),""),ROW(S2609))),"")</f>
        <v>Lhotky</v>
      </c>
      <c r="U2611" t="s">
        <v>4557</v>
      </c>
      <c r="V2611">
        <v>556882.0</v>
      </c>
    </row>
    <row r="2612" spans="19:22" ht="12.75">
      <c r="S2612" t="str">
        <f>IF(ISNUMBER(SEARCH(ZAKL_DATA!$B$18,FU!$U2612)),U2612,"")</f>
        <v>Lhotsko</v>
      </c>
      <c r="T2612" t="str">
        <f t="array" ref="T2612">IFERROR(INDEX($S$3:$S$6255,SMALL(IF(ISNUMBER(SEARCH("",$S$3:$S$6255)),ROW($S$1:$S$6253),""),ROW(S2610))),"")</f>
        <v>Lhotsko</v>
      </c>
      <c r="U2612" t="s">
        <v>5535</v>
      </c>
      <c r="V2612">
        <v>556912.0</v>
      </c>
    </row>
    <row r="2613" spans="19:22" ht="12.75">
      <c r="S2613" t="str">
        <f>IF(ISNUMBER(SEARCH(ZAKL_DATA!$B$18,FU!$U2613)),U2613,"")</f>
        <v>Lhoty u Potštejna</v>
      </c>
      <c r="T2613" t="str">
        <f t="array" ref="T2613">IFERROR(INDEX($S$3:$S$6255,SMALL(IF(ISNUMBER(SEARCH("",$S$3:$S$6255)),ROW($S$1:$S$6253),""),ROW(S2611))),"")</f>
        <v>Lhoty u Potštejna</v>
      </c>
      <c r="U2613" t="s">
        <v>7448</v>
      </c>
      <c r="V2613">
        <v>556921.0</v>
      </c>
    </row>
    <row r="2614" spans="19:22" ht="12.75">
      <c r="S2614" t="str">
        <f>IF(ISNUMBER(SEARCH(ZAKL_DATA!$B$18,FU!$U2614)),U2614,"")</f>
        <v>Lhůta</v>
      </c>
      <c r="T2614" t="str">
        <f t="array" ref="T2614">IFERROR(INDEX($S$3:$S$6255,SMALL(IF(ISNUMBER(SEARCH("",$S$3:$S$6255)),ROW($S$1:$S$6253),""),ROW(S2612))),"")</f>
        <v>Lhůta</v>
      </c>
      <c r="U2614" t="s">
        <v>7587</v>
      </c>
      <c r="V2614">
        <v>556947.0</v>
      </c>
    </row>
    <row r="2615" spans="19:22" ht="12.75">
      <c r="S2615" t="str">
        <f>IF(ISNUMBER(SEARCH(ZAKL_DATA!$B$18,FU!$U2615)),U2615,"")</f>
        <v>Libá</v>
      </c>
      <c r="T2615" t="str">
        <f t="array" ref="T2615">IFERROR(INDEX($S$3:$S$6255,SMALL(IF(ISNUMBER(SEARCH("",$S$3:$S$6255)),ROW($S$1:$S$6253),""),ROW(S2613))),"")</f>
        <v>Libá</v>
      </c>
      <c r="U2615" t="s">
        <v>5932</v>
      </c>
      <c r="V2615">
        <v>556955.0</v>
      </c>
    </row>
    <row r="2616" spans="19:22" ht="12.75">
      <c r="S2616" t="str">
        <f>IF(ISNUMBER(SEARCH(ZAKL_DATA!$B$18,FU!$U2616)),U2616,"")</f>
        <v>Libáň</v>
      </c>
      <c r="T2616" t="str">
        <f t="array" ref="T2616">IFERROR(INDEX($S$3:$S$6255,SMALL(IF(ISNUMBER(SEARCH("",$S$3:$S$6255)),ROW($S$1:$S$6253),""),ROW(S2614))),"")</f>
        <v>Libáň</v>
      </c>
      <c r="U2616" t="s">
        <v>7220</v>
      </c>
      <c r="V2616">
        <v>556963.0</v>
      </c>
    </row>
    <row r="2617" spans="19:22" ht="12.75">
      <c r="S2617" t="str">
        <f>IF(ISNUMBER(SEARCH(ZAKL_DATA!$B$18,FU!$U2617)),U2617,"")</f>
        <v>Libavá</v>
      </c>
      <c r="T2617" t="str">
        <f t="array" ref="T2617">IFERROR(INDEX($S$3:$S$6255,SMALL(IF(ISNUMBER(SEARCH("",$S$3:$S$6255)),ROW($S$1:$S$6253),""),ROW(S2615))),"")</f>
        <v>Libavá</v>
      </c>
      <c r="U2617" t="s">
        <v>3668</v>
      </c>
      <c r="V2617">
        <v>556971.0</v>
      </c>
    </row>
    <row r="2618" spans="19:22" ht="12.75">
      <c r="S2618" t="str">
        <f>IF(ISNUMBER(SEARCH(ZAKL_DATA!$B$18,FU!$U2618)),U2618,"")</f>
        <v>Libavské Údolí</v>
      </c>
      <c r="T2618" t="str">
        <f t="array" ref="T2618">IFERROR(INDEX($S$3:$S$6255,SMALL(IF(ISNUMBER(SEARCH("",$S$3:$S$6255)),ROW($S$1:$S$6253),""),ROW(S2616))),"")</f>
        <v>Libavské Údolí</v>
      </c>
      <c r="U2618" t="s">
        <v>6216</v>
      </c>
      <c r="V2618">
        <v>556980.0</v>
      </c>
    </row>
    <row r="2619" spans="19:22" ht="12.75">
      <c r="S2619" t="str">
        <f>IF(ISNUMBER(SEARCH(ZAKL_DATA!$B$18,FU!$U2619)),U2619,"")</f>
        <v>Libčany</v>
      </c>
      <c r="T2619" t="str">
        <f t="array" ref="T2619">IFERROR(INDEX($S$3:$S$6255,SMALL(IF(ISNUMBER(SEARCH("",$S$3:$S$6255)),ROW($S$1:$S$6253),""),ROW(S2617))),"")</f>
        <v>Libčany</v>
      </c>
      <c r="U2619" t="s">
        <v>6993</v>
      </c>
      <c r="V2619">
        <v>556998.0</v>
      </c>
    </row>
    <row r="2620" spans="19:22" ht="12.75">
      <c r="S2620" t="str">
        <f>IF(ISNUMBER(SEARCH(ZAKL_DATA!$B$18,FU!$U2620)),U2620,"")</f>
        <v>Libčeves</v>
      </c>
      <c r="T2620" t="str">
        <f t="array" ref="T2620">IFERROR(INDEX($S$3:$S$6255,SMALL(IF(ISNUMBER(SEARCH("",$S$3:$S$6255)),ROW($S$1:$S$6253),""),ROW(S2618))),"")</f>
        <v>Libčeves</v>
      </c>
      <c r="U2620" t="s">
        <v>6704</v>
      </c>
      <c r="V2620">
        <v>557005.0</v>
      </c>
    </row>
    <row r="2621" spans="19:22" ht="12.75">
      <c r="S2621" t="str">
        <f>IF(ISNUMBER(SEARCH(ZAKL_DATA!$B$18,FU!$U2621)),U2621,"")</f>
        <v>Libčice nad Vltavou</v>
      </c>
      <c r="T2621" t="str">
        <f t="array" ref="T2621">IFERROR(INDEX($S$3:$S$6255,SMALL(IF(ISNUMBER(SEARCH("",$S$3:$S$6255)),ROW($S$1:$S$6253),""),ROW(S2619))),"")</f>
        <v>Libčice nad Vltavou</v>
      </c>
      <c r="U2621" t="s">
        <v>4828</v>
      </c>
      <c r="V2621">
        <v>557013.0</v>
      </c>
    </row>
    <row r="2622" spans="19:22" ht="12.75">
      <c r="S2622" t="str">
        <f>IF(ISNUMBER(SEARCH(ZAKL_DATA!$B$18,FU!$U2622)),U2622,"")</f>
        <v>Libecina</v>
      </c>
      <c r="T2622" t="str">
        <f t="array" ref="T2622">IFERROR(INDEX($S$3:$S$6255,SMALL(IF(ISNUMBER(SEARCH("",$S$3:$S$6255)),ROW($S$1:$S$6253),""),ROW(S2620))),"")</f>
        <v>Libecina</v>
      </c>
      <c r="U2622" t="s">
        <v>7721</v>
      </c>
      <c r="V2622">
        <v>557021.0</v>
      </c>
    </row>
    <row r="2623" spans="19:22" ht="12.75">
      <c r="S2623" t="str">
        <f>IF(ISNUMBER(SEARCH(ZAKL_DATA!$B$18,FU!$U2623)),U2623,"")</f>
        <v>Libědice</v>
      </c>
      <c r="T2623" t="str">
        <f t="array" ref="T2623">IFERROR(INDEX($S$3:$S$6255,SMALL(IF(ISNUMBER(SEARCH("",$S$3:$S$6255)),ROW($S$1:$S$6253),""),ROW(S2621))),"")</f>
        <v>Libědice</v>
      </c>
      <c r="U2623" t="s">
        <v>6442</v>
      </c>
      <c r="V2623">
        <v>557030.0</v>
      </c>
    </row>
    <row r="2624" spans="19:22" ht="12.75">
      <c r="S2624" t="str">
        <f>IF(ISNUMBER(SEARCH(ZAKL_DATA!$B$18,FU!$U2624)),U2624,"")</f>
        <v>Liběchov</v>
      </c>
      <c r="T2624" t="str">
        <f t="array" ref="T2624">IFERROR(INDEX($S$3:$S$6255,SMALL(IF(ISNUMBER(SEARCH("",$S$3:$S$6255)),ROW($S$1:$S$6253),""),ROW(S2622))),"")</f>
        <v>Liběchov</v>
      </c>
      <c r="U2624" t="s">
        <v>4450</v>
      </c>
      <c r="V2624">
        <v>557048.0</v>
      </c>
    </row>
    <row r="2625" spans="19:22" ht="12.75">
      <c r="S2625" t="str">
        <f>IF(ISNUMBER(SEARCH(ZAKL_DATA!$B$18,FU!$U2625)),U2625,"")</f>
        <v>Libějice</v>
      </c>
      <c r="T2625" t="str">
        <f t="array" ref="T2625">IFERROR(INDEX($S$3:$S$6255,SMALL(IF(ISNUMBER(SEARCH("",$S$3:$S$6255)),ROW($S$1:$S$6253),""),ROW(S2623))),"")</f>
        <v>Libějice</v>
      </c>
      <c r="U2625" t="s">
        <v>6470</v>
      </c>
      <c r="V2625">
        <v>557081.0</v>
      </c>
    </row>
    <row r="2626" spans="19:22" ht="12.75">
      <c r="S2626" t="str">
        <f>IF(ISNUMBER(SEARCH(ZAKL_DATA!$B$18,FU!$U2626)),U2626,"")</f>
        <v>Libějovice</v>
      </c>
      <c r="T2626" t="str">
        <f t="array" ref="T2626">IFERROR(INDEX($S$3:$S$6255,SMALL(IF(ISNUMBER(SEARCH("",$S$3:$S$6255)),ROW($S$1:$S$6253),""),ROW(S2624))),"")</f>
        <v>Libějovice</v>
      </c>
      <c r="U2626" t="s">
        <v>5662</v>
      </c>
      <c r="V2626">
        <v>557099.0</v>
      </c>
    </row>
    <row r="2627" spans="19:22" ht="12.75">
      <c r="S2627" t="str">
        <f>IF(ISNUMBER(SEARCH(ZAKL_DATA!$B$18,FU!$U2627)),U2627,"")</f>
        <v>Libel</v>
      </c>
      <c r="T2627" t="str">
        <f t="array" ref="T2627">IFERROR(INDEX($S$3:$S$6255,SMALL(IF(ISNUMBER(SEARCH("",$S$3:$S$6255)),ROW($S$1:$S$6253),""),ROW(S2625))),"")</f>
        <v>Libel</v>
      </c>
      <c r="U2627" t="s">
        <v>5460</v>
      </c>
      <c r="V2627">
        <v>557102.0</v>
      </c>
    </row>
    <row r="2628" spans="19:22" ht="12.75">
      <c r="S2628" t="str">
        <f>IF(ISNUMBER(SEARCH(ZAKL_DATA!$B$18,FU!$U2628)),U2628,"")</f>
        <v>Libenice</v>
      </c>
      <c r="T2628" t="str">
        <f t="array" ref="T2628">IFERROR(INDEX($S$3:$S$6255,SMALL(IF(ISNUMBER(SEARCH("",$S$3:$S$6255)),ROW($S$1:$S$6253),""),ROW(S2626))),"")</f>
        <v>Libenice</v>
      </c>
      <c r="U2628" t="s">
        <v>4302</v>
      </c>
      <c r="V2628">
        <v>557111.0</v>
      </c>
    </row>
    <row r="2629" spans="19:22" ht="12.75">
      <c r="S2629" t="str">
        <f>IF(ISNUMBER(SEARCH(ZAKL_DATA!$B$18,FU!$U2629)),U2629,"")</f>
        <v>Liberec</v>
      </c>
      <c r="T2629" t="str">
        <f t="array" ref="T2629">IFERROR(INDEX($S$3:$S$6255,SMALL(IF(ISNUMBER(SEARCH("",$S$3:$S$6255)),ROW($S$1:$S$6253),""),ROW(S2627))),"")</f>
        <v>Liberec</v>
      </c>
      <c r="U2629" t="s">
        <v>6498</v>
      </c>
      <c r="V2629">
        <v>557129.0</v>
      </c>
    </row>
    <row r="2630" spans="19:22" ht="12.75">
      <c r="S2630" t="str">
        <f>IF(ISNUMBER(SEARCH(ZAKL_DATA!$B$18,FU!$U2630)),U2630,"")</f>
        <v>Liberk</v>
      </c>
      <c r="T2630" t="str">
        <f t="array" ref="T2630">IFERROR(INDEX($S$3:$S$6255,SMALL(IF(ISNUMBER(SEARCH("",$S$3:$S$6255)),ROW($S$1:$S$6253),""),ROW(S2628))),"")</f>
        <v>Liberk</v>
      </c>
      <c r="U2630" t="s">
        <v>7449</v>
      </c>
      <c r="V2630">
        <v>557137.0</v>
      </c>
    </row>
    <row r="2631" spans="19:22" ht="12.75">
      <c r="S2631" t="str">
        <f>IF(ISNUMBER(SEARCH(ZAKL_DATA!$B$18,FU!$U2631)),U2631,"")</f>
        <v>Libeř</v>
      </c>
      <c r="T2631" t="str">
        <f t="array" ref="T2631">IFERROR(INDEX($S$3:$S$6255,SMALL(IF(ISNUMBER(SEARCH("",$S$3:$S$6255)),ROW($S$1:$S$6253),""),ROW(S2629))),"")</f>
        <v>Libeř</v>
      </c>
      <c r="U2631" t="s">
        <v>4829</v>
      </c>
      <c r="V2631">
        <v>557145.0</v>
      </c>
    </row>
    <row r="2632" spans="19:22" ht="12.75">
      <c r="S2632" t="str">
        <f>IF(ISNUMBER(SEARCH(ZAKL_DATA!$B$18,FU!$U2632)),U2632,"")</f>
        <v>Liběšice</v>
      </c>
      <c r="T2632" t="str">
        <f t="array" ref="T2632">IFERROR(INDEX($S$3:$S$6255,SMALL(IF(ISNUMBER(SEARCH("",$S$3:$S$6255)),ROW($S$1:$S$6253),""),ROW(S2630))),"")</f>
        <v>Liběšice</v>
      </c>
      <c r="U2632" t="s">
        <v>6606</v>
      </c>
      <c r="V2632">
        <v>557153.0</v>
      </c>
    </row>
    <row r="2633" spans="19:22" ht="12.75">
      <c r="S2633" t="str">
        <f>IF(ISNUMBER(SEARCH(ZAKL_DATA!$B$18,FU!$U2633)),U2633,"")</f>
        <v>Liběšice</v>
      </c>
      <c r="T2633" t="str">
        <f t="array" ref="T2633">IFERROR(INDEX($S$3:$S$6255,SMALL(IF(ISNUMBER(SEARCH("",$S$3:$S$6255)),ROW($S$1:$S$6253),""),ROW(S2631))),"")</f>
        <v>Liběšice</v>
      </c>
      <c r="U2633" t="s">
        <v>6606</v>
      </c>
      <c r="V2633">
        <v>557161.0</v>
      </c>
    </row>
    <row r="2634" spans="19:22" ht="12.75">
      <c r="S2634" t="str">
        <f>IF(ISNUMBER(SEARCH(ZAKL_DATA!$B$18,FU!$U2634)),U2634,"")</f>
        <v>Libětice</v>
      </c>
      <c r="T2634" t="str">
        <f t="array" ref="T2634">IFERROR(INDEX($S$3:$S$6255,SMALL(IF(ISNUMBER(SEARCH("",$S$3:$S$6255)),ROW($S$1:$S$6253),""),ROW(S2632))),"")</f>
        <v>Libětice</v>
      </c>
      <c r="U2634" t="s">
        <v>4614</v>
      </c>
      <c r="V2634">
        <v>557170.0</v>
      </c>
    </row>
    <row r="2635" spans="19:22" ht="12.75">
      <c r="S2635" t="str">
        <f>IF(ISNUMBER(SEARCH(ZAKL_DATA!$B$18,FU!$U2635)),U2635,"")</f>
        <v>Líbeznice</v>
      </c>
      <c r="T2635" t="str">
        <f t="array" ref="T2635">IFERROR(INDEX($S$3:$S$6255,SMALL(IF(ISNUMBER(SEARCH("",$S$3:$S$6255)),ROW($S$1:$S$6253),""),ROW(S2633))),"")</f>
        <v>Líbeznice</v>
      </c>
      <c r="U2635" t="s">
        <v>4749</v>
      </c>
      <c r="V2635">
        <v>557188.0</v>
      </c>
    </row>
    <row r="2636" spans="19:22" ht="12.75">
      <c r="S2636" t="str">
        <f>IF(ISNUMBER(SEARCH(ZAKL_DATA!$B$18,FU!$U2636)),U2636,"")</f>
        <v>Libež</v>
      </c>
      <c r="T2636" t="str">
        <f t="array" ref="T2636">IFERROR(INDEX($S$3:$S$6255,SMALL(IF(ISNUMBER(SEARCH("",$S$3:$S$6255)),ROW($S$1:$S$6253),""),ROW(S2634))),"")</f>
        <v>Libež</v>
      </c>
      <c r="U2636" t="s">
        <v>3979</v>
      </c>
      <c r="V2636">
        <v>557196.0</v>
      </c>
    </row>
    <row r="2637" spans="19:22" ht="12.75">
      <c r="S2637" t="str">
        <f>IF(ISNUMBER(SEARCH(ZAKL_DATA!$B$18,FU!$U2637)),U2637,"")</f>
        <v>Libhošť</v>
      </c>
      <c r="T2637" t="str">
        <f t="array" ref="T2637">IFERROR(INDEX($S$3:$S$6255,SMALL(IF(ISNUMBER(SEARCH("",$S$3:$S$6255)),ROW($S$1:$S$6253),""),ROW(S2635))),"")</f>
        <v>Libhošť</v>
      </c>
      <c r="U2637" t="s">
        <v>3638</v>
      </c>
      <c r="V2637">
        <v>557200.0</v>
      </c>
    </row>
    <row r="2638" spans="19:22" ht="12.75">
      <c r="S2638" t="str">
        <f>IF(ISNUMBER(SEARCH(ZAKL_DATA!$B$18,FU!$U2638)),U2638,"")</f>
        <v>Libchavy</v>
      </c>
      <c r="T2638" t="str">
        <f t="array" ref="T2638">IFERROR(INDEX($S$3:$S$6255,SMALL(IF(ISNUMBER(SEARCH("",$S$3:$S$6255)),ROW($S$1:$S$6253),""),ROW(S2636))),"")</f>
        <v>Libchavy</v>
      </c>
      <c r="U2638" t="s">
        <v>7701</v>
      </c>
      <c r="V2638">
        <v>557218.0</v>
      </c>
    </row>
    <row r="2639" spans="19:22" ht="12.75">
      <c r="S2639" t="str">
        <f>IF(ISNUMBER(SEARCH(ZAKL_DATA!$B$18,FU!$U2639)),U2639,"")</f>
        <v>Libchyně</v>
      </c>
      <c r="T2639" t="str">
        <f t="array" ref="T2639">IFERROR(INDEX($S$3:$S$6255,SMALL(IF(ISNUMBER(SEARCH("",$S$3:$S$6255)),ROW($S$1:$S$6253),""),ROW(S2637))),"")</f>
        <v>Libchyně</v>
      </c>
      <c r="U2639" t="s">
        <v>5377</v>
      </c>
      <c r="V2639">
        <v>557226.0</v>
      </c>
    </row>
    <row r="2640" spans="19:22" ht="12.75">
      <c r="S2640" t="str">
        <f>IF(ISNUMBER(SEARCH(ZAKL_DATA!$B$18,FU!$U2640)),U2640,"")</f>
        <v>Libice nad Cidlinou</v>
      </c>
      <c r="T2640" t="str">
        <f t="array" ref="T2640">IFERROR(INDEX($S$3:$S$6255,SMALL(IF(ISNUMBER(SEARCH("",$S$3:$S$6255)),ROW($S$1:$S$6253),""),ROW(S2638))),"")</f>
        <v>Libice nad Cidlinou</v>
      </c>
      <c r="U2640" t="s">
        <v>4667</v>
      </c>
      <c r="V2640">
        <v>557366.0</v>
      </c>
    </row>
    <row r="2641" spans="19:22" ht="12.75">
      <c r="S2641" t="str">
        <f>IF(ISNUMBER(SEARCH(ZAKL_DATA!$B$18,FU!$U2641)),U2641,"")</f>
        <v>Libice nad Doubravou</v>
      </c>
      <c r="T2641" t="str">
        <f t="array" ref="T2641">IFERROR(INDEX($S$3:$S$6255,SMALL(IF(ISNUMBER(SEARCH("",$S$3:$S$6255)),ROW($S$1:$S$6253),""),ROW(S2639))),"")</f>
        <v>Libice nad Doubravou</v>
      </c>
      <c r="U2641" t="s">
        <v>6888</v>
      </c>
      <c r="V2641">
        <v>557374.0</v>
      </c>
    </row>
    <row r="2642" spans="19:22" ht="12.75">
      <c r="S2642" t="str">
        <f>IF(ISNUMBER(SEARCH(ZAKL_DATA!$B$18,FU!$U2642)),U2642,"")</f>
        <v>Libín</v>
      </c>
      <c r="T2642" t="str">
        <f t="array" ref="T2642">IFERROR(INDEX($S$3:$S$6255,SMALL(IF(ISNUMBER(SEARCH("",$S$3:$S$6255)),ROW($S$1:$S$6253),""),ROW(S2640))),"")</f>
        <v>Libín</v>
      </c>
      <c r="U2642" t="s">
        <v>5161</v>
      </c>
      <c r="V2642">
        <v>557382.0</v>
      </c>
    </row>
    <row r="2643" spans="19:22" ht="12.75">
      <c r="S2643" t="str">
        <f>IF(ISNUMBER(SEARCH(ZAKL_DATA!$B$18,FU!$U2643)),U2643,"")</f>
        <v>Libina</v>
      </c>
      <c r="T2643" t="str">
        <f t="array" ref="T2643">IFERROR(INDEX($S$3:$S$6255,SMALL(IF(ISNUMBER(SEARCH("",$S$3:$S$6255)),ROW($S$1:$S$6253),""),ROW(S2641))),"")</f>
        <v>Libina</v>
      </c>
      <c r="U2643" t="s">
        <v>4869</v>
      </c>
      <c r="V2643">
        <v>557455.0</v>
      </c>
    </row>
    <row r="2644" spans="19:22" ht="12.75">
      <c r="S2644" t="str">
        <f>IF(ISNUMBER(SEARCH(ZAKL_DATA!$B$18,FU!$U2644)),U2644,"")</f>
        <v>Libiš</v>
      </c>
      <c r="T2644" t="str">
        <f t="array" ref="T2644">IFERROR(INDEX($S$3:$S$6255,SMALL(IF(ISNUMBER(SEARCH("",$S$3:$S$6255)),ROW($S$1:$S$6253),""),ROW(S2642))),"")</f>
        <v>Libiš</v>
      </c>
      <c r="U2644" t="s">
        <v>7110</v>
      </c>
      <c r="V2644">
        <v>557463.0</v>
      </c>
    </row>
    <row r="2645" spans="19:22" ht="12.75">
      <c r="S2645" t="str">
        <f>IF(ISNUMBER(SEARCH(ZAKL_DATA!$B$18,FU!$U2645)),U2645,"")</f>
        <v>Libišany</v>
      </c>
      <c r="T2645" t="str">
        <f t="array" ref="T2645">IFERROR(INDEX($S$3:$S$6255,SMALL(IF(ISNUMBER(SEARCH("",$S$3:$S$6255)),ROW($S$1:$S$6253),""),ROW(S2643))),"")</f>
        <v>Libišany</v>
      </c>
      <c r="U2645" t="s">
        <v>7378</v>
      </c>
      <c r="V2645">
        <v>557528.0</v>
      </c>
    </row>
    <row r="2646" spans="19:22" ht="12.75">
      <c r="S2646" t="str">
        <f>IF(ISNUMBER(SEARCH(ZAKL_DATA!$B$18,FU!$U2646)),U2646,"")</f>
        <v>Libkov</v>
      </c>
      <c r="T2646" t="str">
        <f t="array" ref="T2646">IFERROR(INDEX($S$3:$S$6255,SMALL(IF(ISNUMBER(SEARCH("",$S$3:$S$6255)),ROW($S$1:$S$6253),""),ROW(S2644))),"")</f>
        <v>Libkov</v>
      </c>
      <c r="U2646" t="s">
        <v>5877</v>
      </c>
      <c r="V2646">
        <v>557536.0</v>
      </c>
    </row>
    <row r="2647" spans="19:22" ht="12.75">
      <c r="S2647" t="str">
        <f>IF(ISNUMBER(SEARCH(ZAKL_DATA!$B$18,FU!$U2647)),U2647,"")</f>
        <v>Libkov</v>
      </c>
      <c r="T2647" t="str">
        <f t="array" ref="T2647">IFERROR(INDEX($S$3:$S$6255,SMALL(IF(ISNUMBER(SEARCH("",$S$3:$S$6255)),ROW($S$1:$S$6253),""),ROW(S2645))),"")</f>
        <v>Libkov</v>
      </c>
      <c r="U2647" t="s">
        <v>5877</v>
      </c>
      <c r="V2647">
        <v>557544.0</v>
      </c>
    </row>
    <row r="2648" spans="19:22" ht="12.75">
      <c r="S2648" t="str">
        <f>IF(ISNUMBER(SEARCH(ZAKL_DATA!$B$18,FU!$U2648)),U2648,"")</f>
        <v>Libkova Voda</v>
      </c>
      <c r="T2648" t="str">
        <f t="array" ref="T2648">IFERROR(INDEX($S$3:$S$6255,SMALL(IF(ISNUMBER(SEARCH("",$S$3:$S$6255)),ROW($S$1:$S$6253),""),ROW(S2646))),"")</f>
        <v>Libkova Voda</v>
      </c>
      <c r="U2648" t="s">
        <v>8896</v>
      </c>
      <c r="V2648">
        <v>557587.0</v>
      </c>
    </row>
    <row r="2649" spans="19:22" ht="12.75">
      <c r="S2649" t="str">
        <f>IF(ISNUMBER(SEARCH(ZAKL_DATA!$B$18,FU!$U2649)),U2649,"")</f>
        <v>Libkovice pod Řípem</v>
      </c>
      <c r="T2649" t="str">
        <f t="array" ref="T2649">IFERROR(INDEX($S$3:$S$6255,SMALL(IF(ISNUMBER(SEARCH("",$S$3:$S$6255)),ROW($S$1:$S$6253),""),ROW(S2647))),"")</f>
        <v>Libkovice pod Řípem</v>
      </c>
      <c r="U2649" t="s">
        <v>6608</v>
      </c>
      <c r="V2649">
        <v>557641.0</v>
      </c>
    </row>
    <row r="2650" spans="19:22" ht="12.75">
      <c r="S2650" t="str">
        <f>IF(ISNUMBER(SEARCH(ZAKL_DATA!$B$18,FU!$U2650)),U2650,"")</f>
        <v>Liblice</v>
      </c>
      <c r="T2650" t="str">
        <f t="array" ref="T2650">IFERROR(INDEX($S$3:$S$6255,SMALL(IF(ISNUMBER(SEARCH("",$S$3:$S$6255)),ROW($S$1:$S$6253),""),ROW(S2648))),"")</f>
        <v>Liblice</v>
      </c>
      <c r="U2650" t="s">
        <v>4116</v>
      </c>
      <c r="V2650">
        <v>557650.0</v>
      </c>
    </row>
    <row r="2651" spans="19:22" ht="12.75">
      <c r="S2651" t="str">
        <f>IF(ISNUMBER(SEARCH(ZAKL_DATA!$B$18,FU!$U2651)),U2651,"")</f>
        <v>Liblín</v>
      </c>
      <c r="T2651" t="str">
        <f t="array" ref="T2651">IFERROR(INDEX($S$3:$S$6255,SMALL(IF(ISNUMBER(SEARCH("",$S$3:$S$6255)),ROW($S$1:$S$6253),""),ROW(S2649))),"")</f>
        <v>Liblín</v>
      </c>
      <c r="U2651" t="s">
        <v>6185</v>
      </c>
      <c r="V2651">
        <v>557668.0</v>
      </c>
    </row>
    <row r="2652" spans="19:22" ht="12.75">
      <c r="S2652" t="str">
        <f>IF(ISNUMBER(SEARCH(ZAKL_DATA!$B$18,FU!$U2652)),U2652,"")</f>
        <v>Libňatov</v>
      </c>
      <c r="T2652" t="str">
        <f t="array" ref="T2652">IFERROR(INDEX($S$3:$S$6255,SMALL(IF(ISNUMBER(SEARCH("",$S$3:$S$6255)),ROW($S$1:$S$6253),""),ROW(S2650))),"")</f>
        <v>Libňatov</v>
      </c>
      <c r="U2652" t="s">
        <v>7658</v>
      </c>
      <c r="V2652">
        <v>557676.0</v>
      </c>
    </row>
    <row r="2653" spans="19:22" ht="12.75">
      <c r="S2653" t="str">
        <f>IF(ISNUMBER(SEARCH(ZAKL_DATA!$B$18,FU!$U2653)),U2653,"")</f>
        <v>Libníč</v>
      </c>
      <c r="T2653" t="str">
        <f t="array" ref="T2653">IFERROR(INDEX($S$3:$S$6255,SMALL(IF(ISNUMBER(SEARCH("",$S$3:$S$6255)),ROW($S$1:$S$6253),""),ROW(S2651))),"")</f>
        <v>Libníč</v>
      </c>
      <c r="U2653" t="s">
        <v>4520</v>
      </c>
      <c r="V2653">
        <v>557684.0</v>
      </c>
    </row>
    <row r="2654" spans="19:22" ht="12.75">
      <c r="S2654" t="str">
        <f>IF(ISNUMBER(SEARCH(ZAKL_DATA!$B$18,FU!$U2654)),U2654,"")</f>
        <v>Libníkovice</v>
      </c>
      <c r="T2654" t="str">
        <f t="array" ref="T2654">IFERROR(INDEX($S$3:$S$6255,SMALL(IF(ISNUMBER(SEARCH("",$S$3:$S$6255)),ROW($S$1:$S$6253),""),ROW(S2652))),"")</f>
        <v>Libníkovice</v>
      </c>
      <c r="U2654" t="s">
        <v>6994</v>
      </c>
      <c r="V2654">
        <v>557722.0</v>
      </c>
    </row>
    <row r="2655" spans="19:22" ht="12.75">
      <c r="S2655" t="str">
        <f>IF(ISNUMBER(SEARCH(ZAKL_DATA!$B$18,FU!$U2655)),U2655,"")</f>
        <v>Libočany</v>
      </c>
      <c r="T2655" t="str">
        <f t="array" ref="T2655">IFERROR(INDEX($S$3:$S$6255,SMALL(IF(ISNUMBER(SEARCH("",$S$3:$S$6255)),ROW($S$1:$S$6253),""),ROW(S2653))),"")</f>
        <v>Libočany</v>
      </c>
      <c r="U2655" t="s">
        <v>4028</v>
      </c>
      <c r="V2655">
        <v>557731.0</v>
      </c>
    </row>
    <row r="2656" spans="19:22" ht="12.75">
      <c r="S2656" t="str">
        <f>IF(ISNUMBER(SEARCH(ZAKL_DATA!$B$18,FU!$U2656)),U2656,"")</f>
        <v>Libodřice</v>
      </c>
      <c r="T2656" t="str">
        <f t="array" ref="T2656">IFERROR(INDEX($S$3:$S$6255,SMALL(IF(ISNUMBER(SEARCH("",$S$3:$S$6255)),ROW($S$1:$S$6253),""),ROW(S2654))),"")</f>
        <v>Libodřice</v>
      </c>
      <c r="U2656" t="s">
        <v>4303</v>
      </c>
      <c r="V2656">
        <v>557749.0</v>
      </c>
    </row>
    <row r="2657" spans="19:22" ht="12.75">
      <c r="S2657" t="str">
        <f>IF(ISNUMBER(SEARCH(ZAKL_DATA!$B$18,FU!$U2657)),U2657,"")</f>
        <v>Libochovany</v>
      </c>
      <c r="T2657" t="str">
        <f t="array" ref="T2657">IFERROR(INDEX($S$3:$S$6255,SMALL(IF(ISNUMBER(SEARCH("",$S$3:$S$6255)),ROW($S$1:$S$6253),""),ROW(S2655))),"")</f>
        <v>Libochovany</v>
      </c>
      <c r="U2657" t="s">
        <v>6609</v>
      </c>
      <c r="V2657">
        <v>557773.0</v>
      </c>
    </row>
    <row r="2658" spans="19:22" ht="12.75">
      <c r="S2658" t="str">
        <f>IF(ISNUMBER(SEARCH(ZAKL_DATA!$B$18,FU!$U2658)),U2658,"")</f>
        <v>Libochovice</v>
      </c>
      <c r="T2658" t="str">
        <f t="array" ref="T2658">IFERROR(INDEX($S$3:$S$6255,SMALL(IF(ISNUMBER(SEARCH("",$S$3:$S$6255)),ROW($S$1:$S$6253),""),ROW(S2656))),"")</f>
        <v>Libochovice</v>
      </c>
      <c r="U2658" t="s">
        <v>6610</v>
      </c>
      <c r="V2658">
        <v>557781.0</v>
      </c>
    </row>
    <row r="2659" spans="19:22" ht="12.75">
      <c r="S2659" t="str">
        <f>IF(ISNUMBER(SEARCH(ZAKL_DATA!$B$18,FU!$U2659)),U2659,"")</f>
        <v>Libochovičky</v>
      </c>
      <c r="T2659" t="str">
        <f t="array" ref="T2659">IFERROR(INDEX($S$3:$S$6255,SMALL(IF(ISNUMBER(SEARCH("",$S$3:$S$6255)),ROW($S$1:$S$6253),""),ROW(S2657))),"")</f>
        <v>Libochovičky</v>
      </c>
      <c r="U2659" t="s">
        <v>6523</v>
      </c>
      <c r="V2659">
        <v>557803.0</v>
      </c>
    </row>
    <row r="2660" spans="19:22" ht="12.75">
      <c r="S2660" t="str">
        <f>IF(ISNUMBER(SEARCH(ZAKL_DATA!$B$18,FU!$U2660)),U2660,"")</f>
        <v>Liboměřice</v>
      </c>
      <c r="T2660" t="str">
        <f t="array" ref="T2660">IFERROR(INDEX($S$3:$S$6255,SMALL(IF(ISNUMBER(SEARCH("",$S$3:$S$6255)),ROW($S$1:$S$6253),""),ROW(S2658))),"")</f>
        <v>Liboměřice</v>
      </c>
      <c r="U2660" t="s">
        <v>7106</v>
      </c>
      <c r="V2660">
        <v>557838.0</v>
      </c>
    </row>
    <row r="2661" spans="19:22" ht="12.75">
      <c r="S2661" t="str">
        <f>IF(ISNUMBER(SEARCH(ZAKL_DATA!$B$18,FU!$U2661)),U2661,"")</f>
        <v>Libomyšl</v>
      </c>
      <c r="T2661" t="str">
        <f t="array" ref="T2661">IFERROR(INDEX($S$3:$S$6255,SMALL(IF(ISNUMBER(SEARCH("",$S$3:$S$6255)),ROW($S$1:$S$6253),""),ROW(S2659))),"")</f>
        <v>Libomyšl</v>
      </c>
      <c r="U2661" t="s">
        <v>4110</v>
      </c>
      <c r="V2661">
        <v>557846.0</v>
      </c>
    </row>
    <row r="2662" spans="19:22" ht="12.75">
      <c r="S2662" t="str">
        <f>IF(ISNUMBER(SEARCH(ZAKL_DATA!$B$18,FU!$U2662)),U2662,"")</f>
        <v>Libořice</v>
      </c>
      <c r="T2662" t="str">
        <f t="array" ref="T2662">IFERROR(INDEX($S$3:$S$6255,SMALL(IF(ISNUMBER(SEARCH("",$S$3:$S$6255)),ROW($S$1:$S$6253),""),ROW(S2660))),"")</f>
        <v>Libořice</v>
      </c>
      <c r="U2662" t="s">
        <v>6707</v>
      </c>
      <c r="V2662">
        <v>557862.0</v>
      </c>
    </row>
    <row r="2663" spans="19:22" ht="12.75">
      <c r="S2663" t="str">
        <f>IF(ISNUMBER(SEARCH(ZAKL_DATA!$B$18,FU!$U2663)),U2663,"")</f>
        <v>Liboš</v>
      </c>
      <c r="T2663" t="str">
        <f t="array" ref="T2663">IFERROR(INDEX($S$3:$S$6255,SMALL(IF(ISNUMBER(SEARCH("",$S$3:$S$6255)),ROW($S$1:$S$6253),""),ROW(S2661))),"")</f>
        <v>Liboš</v>
      </c>
      <c r="U2663" t="s">
        <v>6886</v>
      </c>
      <c r="V2663">
        <v>557871.0</v>
      </c>
    </row>
    <row r="2664" spans="19:22" ht="12.75">
      <c r="S2664" t="str">
        <f>IF(ISNUMBER(SEARCH(ZAKL_DATA!$B$18,FU!$U2664)),U2664,"")</f>
        <v>Libošovice</v>
      </c>
      <c r="T2664" t="str">
        <f t="array" ref="T2664">IFERROR(INDEX($S$3:$S$6255,SMALL(IF(ISNUMBER(SEARCH("",$S$3:$S$6255)),ROW($S$1:$S$6253),""),ROW(S2662))),"")</f>
        <v>Libošovice</v>
      </c>
      <c r="U2664" t="s">
        <v>7221</v>
      </c>
      <c r="V2664">
        <v>557897.0</v>
      </c>
    </row>
    <row r="2665" spans="19:22" ht="12.75">
      <c r="S2665" t="str">
        <f>IF(ISNUMBER(SEARCH(ZAKL_DATA!$B$18,FU!$U2665)),U2665,"")</f>
        <v>Libotenice</v>
      </c>
      <c r="T2665" t="str">
        <f t="array" ref="T2665">IFERROR(INDEX($S$3:$S$6255,SMALL(IF(ISNUMBER(SEARCH("",$S$3:$S$6255)),ROW($S$1:$S$6253),""),ROW(S2663))),"")</f>
        <v>Libotenice</v>
      </c>
      <c r="U2665" t="s">
        <v>6611</v>
      </c>
      <c r="V2665">
        <v>557943.0</v>
      </c>
    </row>
    <row r="2666" spans="19:22" ht="12.75">
      <c r="S2666" t="str">
        <f>IF(ISNUMBER(SEARCH(ZAKL_DATA!$B$18,FU!$U2666)),U2666,"")</f>
        <v>Libotov</v>
      </c>
      <c r="T2666" t="str">
        <f t="array" ref="T2666">IFERROR(INDEX($S$3:$S$6255,SMALL(IF(ISNUMBER(SEARCH("",$S$3:$S$6255)),ROW($S$1:$S$6253),""),ROW(S2664))),"")</f>
        <v>Libotov</v>
      </c>
      <c r="U2666" t="s">
        <v>7659</v>
      </c>
      <c r="V2666">
        <v>557951.0</v>
      </c>
    </row>
    <row r="2667" spans="19:22" ht="12.75">
      <c r="S2667" t="str">
        <f>IF(ISNUMBER(SEARCH(ZAKL_DATA!$B$18,FU!$U2667)),U2667,"")</f>
        <v>Libouchec</v>
      </c>
      <c r="T2667" t="str">
        <f t="array" ref="T2667">IFERROR(INDEX($S$3:$S$6255,SMALL(IF(ISNUMBER(SEARCH("",$S$3:$S$6255)),ROW($S$1:$S$6253),""),ROW(S2665))),"")</f>
        <v>Libouchec</v>
      </c>
      <c r="U2667" t="s">
        <v>6815</v>
      </c>
      <c r="V2667">
        <v>558001.0</v>
      </c>
    </row>
    <row r="2668" spans="19:22" ht="12.75">
      <c r="S2668" t="str">
        <f>IF(ISNUMBER(SEARCH(ZAKL_DATA!$B$18,FU!$U2668)),U2668,"")</f>
        <v>Libovice</v>
      </c>
      <c r="T2668" t="str">
        <f t="array" ref="T2668">IFERROR(INDEX($S$3:$S$6255,SMALL(IF(ISNUMBER(SEARCH("",$S$3:$S$6255)),ROW($S$1:$S$6253),""),ROW(S2666))),"")</f>
        <v>Libovice</v>
      </c>
      <c r="U2668" t="s">
        <v>7096</v>
      </c>
      <c r="V2668">
        <v>558010.0</v>
      </c>
    </row>
    <row r="2669" spans="19:22" ht="12.75">
      <c r="S2669" t="str">
        <f>IF(ISNUMBER(SEARCH(ZAKL_DATA!$B$18,FU!$U2669)),U2669,"")</f>
        <v>Librantice</v>
      </c>
      <c r="T2669" t="str">
        <f t="array" ref="T2669">IFERROR(INDEX($S$3:$S$6255,SMALL(IF(ISNUMBER(SEARCH("",$S$3:$S$6255)),ROW($S$1:$S$6253),""),ROW(S2667))),"")</f>
        <v>Librantice</v>
      </c>
      <c r="U2669" t="s">
        <v>6995</v>
      </c>
      <c r="V2669">
        <v>558028.0</v>
      </c>
    </row>
    <row r="2670" spans="19:22" ht="12.75">
      <c r="S2670" t="str">
        <f>IF(ISNUMBER(SEARCH(ZAKL_DATA!$B$18,FU!$U2670)),U2670,"")</f>
        <v>Libřice</v>
      </c>
      <c r="T2670" t="str">
        <f t="array" ref="T2670">IFERROR(INDEX($S$3:$S$6255,SMALL(IF(ISNUMBER(SEARCH("",$S$3:$S$6255)),ROW($S$1:$S$6253),""),ROW(S2668))),"")</f>
        <v>Libřice</v>
      </c>
      <c r="U2670" t="s">
        <v>6996</v>
      </c>
      <c r="V2670">
        <v>558044.0</v>
      </c>
    </row>
    <row r="2671" spans="19:22" ht="12.75">
      <c r="S2671" t="str">
        <f>IF(ISNUMBER(SEARCH(ZAKL_DATA!$B$18,FU!$U2671)),U2671,"")</f>
        <v>Libštát</v>
      </c>
      <c r="T2671" t="str">
        <f t="array" ref="T2671">IFERROR(INDEX($S$3:$S$6255,SMALL(IF(ISNUMBER(SEARCH("",$S$3:$S$6255)),ROW($S$1:$S$6253),""),ROW(S2669))),"")</f>
        <v>Libštát</v>
      </c>
      <c r="U2671" t="s">
        <v>7504</v>
      </c>
      <c r="V2671">
        <v>558052.0</v>
      </c>
    </row>
    <row r="2672" spans="19:22" ht="12.75">
      <c r="S2672" t="str">
        <f>IF(ISNUMBER(SEARCH(ZAKL_DATA!$B$18,FU!$U2672)),U2672,"")</f>
        <v>Libuň</v>
      </c>
      <c r="T2672" t="str">
        <f t="array" ref="T2672">IFERROR(INDEX($S$3:$S$6255,SMALL(IF(ISNUMBER(SEARCH("",$S$3:$S$6255)),ROW($S$1:$S$6253),""),ROW(S2670))),"")</f>
        <v>Libuň</v>
      </c>
      <c r="U2672" t="s">
        <v>7222</v>
      </c>
      <c r="V2672">
        <v>558061.0</v>
      </c>
    </row>
    <row r="2673" spans="19:22" ht="12.75">
      <c r="S2673" t="str">
        <f>IF(ISNUMBER(SEARCH(ZAKL_DATA!$B$18,FU!$U2673)),U2673,"")</f>
        <v>Libušín</v>
      </c>
      <c r="T2673" t="str">
        <f t="array" ref="T2673">IFERROR(INDEX($S$3:$S$6255,SMALL(IF(ISNUMBER(SEARCH("",$S$3:$S$6255)),ROW($S$1:$S$6253),""),ROW(S2671))),"")</f>
        <v>Libušín</v>
      </c>
      <c r="U2673" t="s">
        <v>4216</v>
      </c>
      <c r="V2673">
        <v>558079.0</v>
      </c>
    </row>
    <row r="2674" spans="19:22" ht="12.75">
      <c r="S2674" t="str">
        <f>IF(ISNUMBER(SEARCH(ZAKL_DATA!$B$18,FU!$U2674)),U2674,"")</f>
        <v>Licibořice</v>
      </c>
      <c r="T2674" t="str">
        <f t="array" ref="T2674">IFERROR(INDEX($S$3:$S$6255,SMALL(IF(ISNUMBER(SEARCH("",$S$3:$S$6255)),ROW($S$1:$S$6253),""),ROW(S2672))),"")</f>
        <v>Licibořice</v>
      </c>
      <c r="U2674" t="s">
        <v>5390</v>
      </c>
      <c r="V2674">
        <v>558095.0</v>
      </c>
    </row>
    <row r="2675" spans="19:22" ht="12.75">
      <c r="S2675" t="str">
        <f>IF(ISNUMBER(SEARCH(ZAKL_DATA!$B$18,FU!$U2675)),U2675,"")</f>
        <v>Lično</v>
      </c>
      <c r="T2675" t="str">
        <f t="array" ref="T2675">IFERROR(INDEX($S$3:$S$6255,SMALL(IF(ISNUMBER(SEARCH("",$S$3:$S$6255)),ROW($S$1:$S$6253),""),ROW(S2673))),"")</f>
        <v>Lično</v>
      </c>
      <c r="U2675" t="s">
        <v>7450</v>
      </c>
      <c r="V2675">
        <v>558109.0</v>
      </c>
    </row>
    <row r="2676" spans="19:22" ht="12.75">
      <c r="S2676" t="str">
        <f>IF(ISNUMBER(SEARCH(ZAKL_DATA!$B$18,FU!$U2676)),U2676,"")</f>
        <v>Lidečko</v>
      </c>
      <c r="T2676" t="str">
        <f t="array" ref="T2676">IFERROR(INDEX($S$3:$S$6255,SMALL(IF(ISNUMBER(SEARCH("",$S$3:$S$6255)),ROW($S$1:$S$6253),""),ROW(S2674))),"")</f>
        <v>Lidečko</v>
      </c>
      <c r="U2676" t="s">
        <v>5131</v>
      </c>
      <c r="V2676">
        <v>558117.0</v>
      </c>
    </row>
    <row r="2677" spans="19:22" ht="12.75">
      <c r="S2677" t="str">
        <f>IF(ISNUMBER(SEARCH(ZAKL_DATA!$B$18,FU!$U2677)),U2677,"")</f>
        <v>Lidice</v>
      </c>
      <c r="T2677" t="str">
        <f t="array" ref="T2677">IFERROR(INDEX($S$3:$S$6255,SMALL(IF(ISNUMBER(SEARCH("",$S$3:$S$6255)),ROW($S$1:$S$6253),""),ROW(S2675))),"")</f>
        <v>Lidice</v>
      </c>
      <c r="U2677" t="s">
        <v>4217</v>
      </c>
      <c r="V2677">
        <v>558125.0</v>
      </c>
    </row>
    <row r="2678" spans="19:22" ht="12.75">
      <c r="S2678" t="str">
        <f>IF(ISNUMBER(SEARCH(ZAKL_DATA!$B$18,FU!$U2678)),U2678,"")</f>
        <v>Lidmaň</v>
      </c>
      <c r="T2678" t="str">
        <f t="array" ref="T2678">IFERROR(INDEX($S$3:$S$6255,SMALL(IF(ISNUMBER(SEARCH("",$S$3:$S$6255)),ROW($S$1:$S$6253),""),ROW(S2676))),"")</f>
        <v>Lidmaň</v>
      </c>
      <c r="U2678" t="s">
        <v>6258</v>
      </c>
      <c r="V2678">
        <v>558141.0</v>
      </c>
    </row>
    <row r="2679" spans="19:22" ht="12.75">
      <c r="S2679" t="str">
        <f>IF(ISNUMBER(SEARCH(ZAKL_DATA!$B$18,FU!$U2679)),U2679,"")</f>
        <v>Lichkov</v>
      </c>
      <c r="T2679" t="str">
        <f t="array" ref="T2679">IFERROR(INDEX($S$3:$S$6255,SMALL(IF(ISNUMBER(SEARCH("",$S$3:$S$6255)),ROW($S$1:$S$6253),""),ROW(S2677))),"")</f>
        <v>Lichkov</v>
      </c>
      <c r="U2679" t="s">
        <v>7722</v>
      </c>
      <c r="V2679">
        <v>558176.0</v>
      </c>
    </row>
    <row r="2680" spans="19:22" ht="12.75">
      <c r="S2680" t="str">
        <f>IF(ISNUMBER(SEARCH(ZAKL_DATA!$B$18,FU!$U2680)),U2680,"")</f>
        <v>Lichnov</v>
      </c>
      <c r="T2680" t="str">
        <f t="array" ref="T2680">IFERROR(INDEX($S$3:$S$6255,SMALL(IF(ISNUMBER(SEARCH("",$S$3:$S$6255)),ROW($S$1:$S$6253),""),ROW(S2678))),"")</f>
        <v>Lichnov</v>
      </c>
      <c r="U2680" t="s">
        <v>8828</v>
      </c>
      <c r="V2680">
        <v>558184.0</v>
      </c>
    </row>
    <row r="2681" spans="19:22" ht="12.75">
      <c r="S2681" t="str">
        <f>IF(ISNUMBER(SEARCH(ZAKL_DATA!$B$18,FU!$U2681)),U2681,"")</f>
        <v>Lichnov</v>
      </c>
      <c r="T2681" t="str">
        <f t="array" ref="T2681">IFERROR(INDEX($S$3:$S$6255,SMALL(IF(ISNUMBER(SEARCH("",$S$3:$S$6255)),ROW($S$1:$S$6253),""),ROW(S2679))),"")</f>
        <v>Lichnov</v>
      </c>
      <c r="U2681" t="s">
        <v>8828</v>
      </c>
      <c r="V2681">
        <v>558231.0</v>
      </c>
    </row>
    <row r="2682" spans="19:22" ht="12.75">
      <c r="S2682" t="str">
        <f>IF(ISNUMBER(SEARCH(ZAKL_DATA!$B$18,FU!$U2682)),U2682,"")</f>
        <v>Lichoceves</v>
      </c>
      <c r="T2682" t="str">
        <f t="array" ref="T2682">IFERROR(INDEX($S$3:$S$6255,SMALL(IF(ISNUMBER(SEARCH("",$S$3:$S$6255)),ROW($S$1:$S$6253),""),ROW(S2680))),"")</f>
        <v>Lichoceves</v>
      </c>
      <c r="U2682" t="s">
        <v>7073</v>
      </c>
      <c r="V2682">
        <v>558249.0</v>
      </c>
    </row>
    <row r="2683" spans="19:22" ht="12.75">
      <c r="S2683" t="str">
        <f>IF(ISNUMBER(SEARCH(ZAKL_DATA!$B$18,FU!$U2683)),U2683,"")</f>
        <v>Líně</v>
      </c>
      <c r="T2683" t="str">
        <f t="array" ref="T2683">IFERROR(INDEX($S$3:$S$6255,SMALL(IF(ISNUMBER(SEARCH("",$S$3:$S$6255)),ROW($S$1:$S$6253),""),ROW(S2681))),"")</f>
        <v>Líně</v>
      </c>
      <c r="U2683" t="s">
        <v>6140</v>
      </c>
      <c r="V2683">
        <v>558257.0</v>
      </c>
    </row>
    <row r="2684" spans="19:22" ht="12.75">
      <c r="S2684" t="str">
        <f>IF(ISNUMBER(SEARCH(ZAKL_DATA!$B$18,FU!$U2684)),U2684,"")</f>
        <v>Linhartice</v>
      </c>
      <c r="T2684" t="str">
        <f t="array" ref="T2684">IFERROR(INDEX($S$3:$S$6255,SMALL(IF(ISNUMBER(SEARCH("",$S$3:$S$6255)),ROW($S$1:$S$6253),""),ROW(S2682))),"")</f>
        <v>Linhartice</v>
      </c>
      <c r="U2684" t="s">
        <v>7565</v>
      </c>
      <c r="V2684">
        <v>558265.0</v>
      </c>
    </row>
    <row r="2685" spans="19:22" ht="12.75">
      <c r="S2685" t="str">
        <f>IF(ISNUMBER(SEARCH(ZAKL_DATA!$B$18,FU!$U2685)),U2685,"")</f>
        <v>Lípa</v>
      </c>
      <c r="T2685" t="str">
        <f t="array" ref="T2685">IFERROR(INDEX($S$3:$S$6255,SMALL(IF(ISNUMBER(SEARCH("",$S$3:$S$6255)),ROW($S$1:$S$6253),""),ROW(S2683))),"")</f>
        <v>Lípa</v>
      </c>
      <c r="U2685" t="s">
        <v>5541</v>
      </c>
      <c r="V2685">
        <v>558290.0</v>
      </c>
    </row>
    <row r="2686" spans="19:22" ht="12.75">
      <c r="S2686" t="str">
        <f>IF(ISNUMBER(SEARCH(ZAKL_DATA!$B$18,FU!$U2686)),U2686,"")</f>
        <v>Lípa</v>
      </c>
      <c r="T2686" t="str">
        <f t="array" ref="T2686">IFERROR(INDEX($S$3:$S$6255,SMALL(IF(ISNUMBER(SEARCH("",$S$3:$S$6255)),ROW($S$1:$S$6253),""),ROW(S2684))),"")</f>
        <v>Lípa</v>
      </c>
      <c r="U2686" t="s">
        <v>5541</v>
      </c>
      <c r="V2686">
        <v>558303.0</v>
      </c>
    </row>
    <row r="2687" spans="19:22" ht="12.75">
      <c r="S2687" t="str">
        <f>IF(ISNUMBER(SEARCH(ZAKL_DATA!$B$18,FU!$U2687)),U2687,"")</f>
        <v>Lípa nad Orlicí</v>
      </c>
      <c r="T2687" t="str">
        <f t="array" ref="T2687">IFERROR(INDEX($S$3:$S$6255,SMALL(IF(ISNUMBER(SEARCH("",$S$3:$S$6255)),ROW($S$1:$S$6253),""),ROW(S2685))),"")</f>
        <v>Lípa nad Orlicí</v>
      </c>
      <c r="U2687" t="s">
        <v>7451</v>
      </c>
      <c r="V2687">
        <v>558311.0</v>
      </c>
    </row>
    <row r="2688" spans="19:22" ht="12.75">
      <c r="S2688" t="str">
        <f>IF(ISNUMBER(SEARCH(ZAKL_DATA!$B$18,FU!$U2688)),U2688,"")</f>
        <v>Lipec</v>
      </c>
      <c r="T2688" t="str">
        <f t="array" ref="T2688">IFERROR(INDEX($S$3:$S$6255,SMALL(IF(ISNUMBER(SEARCH("",$S$3:$S$6255)),ROW($S$1:$S$6253),""),ROW(S2686))),"")</f>
        <v>Lipec</v>
      </c>
      <c r="U2688" t="s">
        <v>3826</v>
      </c>
      <c r="V2688">
        <v>558346.0</v>
      </c>
    </row>
    <row r="2689" spans="19:22" ht="12.75">
      <c r="S2689" t="str">
        <f>IF(ISNUMBER(SEARCH(ZAKL_DATA!$B$18,FU!$U2689)),U2689,"")</f>
        <v>Lipí</v>
      </c>
      <c r="T2689" t="str">
        <f t="array" ref="T2689">IFERROR(INDEX($S$3:$S$6255,SMALL(IF(ISNUMBER(SEARCH("",$S$3:$S$6255)),ROW($S$1:$S$6253),""),ROW(S2687))),"")</f>
        <v>Lipí</v>
      </c>
      <c r="U2689" t="s">
        <v>5163</v>
      </c>
      <c r="V2689">
        <v>558362.0</v>
      </c>
    </row>
    <row r="2690" spans="19:22" ht="12.75">
      <c r="S2690" t="str">
        <f>IF(ISNUMBER(SEARCH(ZAKL_DATA!$B$18,FU!$U2690)),U2690,"")</f>
        <v>Lipina</v>
      </c>
      <c r="T2690" t="str">
        <f t="array" ref="T2690">IFERROR(INDEX($S$3:$S$6255,SMALL(IF(ISNUMBER(SEARCH("",$S$3:$S$6255)),ROW($S$1:$S$6253),""),ROW(S2688))),"")</f>
        <v>Lipina</v>
      </c>
      <c r="U2690" t="s">
        <v>5738</v>
      </c>
      <c r="V2690">
        <v>558371.0</v>
      </c>
    </row>
    <row r="2691" spans="19:22" ht="12.75">
      <c r="S2691" t="str">
        <f>IF(ISNUMBER(SEARCH(ZAKL_DATA!$B$18,FU!$U2691)),U2691,"")</f>
        <v>Lipinka</v>
      </c>
      <c r="T2691" t="str">
        <f t="array" ref="T2691">IFERROR(INDEX($S$3:$S$6255,SMALL(IF(ISNUMBER(SEARCH("",$S$3:$S$6255)),ROW($S$1:$S$6253),""),ROW(S2689))),"")</f>
        <v>Lipinka</v>
      </c>
      <c r="U2691" t="s">
        <v>4873</v>
      </c>
      <c r="V2691">
        <v>558389.0</v>
      </c>
    </row>
    <row r="2692" spans="19:22" ht="12.75">
      <c r="S2692" t="str">
        <f>IF(ISNUMBER(SEARCH(ZAKL_DATA!$B$18,FU!$U2692)),U2692,"")</f>
        <v>Lipnice nad Sázavou</v>
      </c>
      <c r="T2692" t="str">
        <f t="array" ref="T2692">IFERROR(INDEX($S$3:$S$6255,SMALL(IF(ISNUMBER(SEARCH("",$S$3:$S$6255)),ROW($S$1:$S$6253),""),ROW(S2690))),"")</f>
        <v>Lipnice nad Sázavou</v>
      </c>
      <c r="U2692" t="s">
        <v>6889</v>
      </c>
      <c r="V2692">
        <v>558401.0</v>
      </c>
    </row>
    <row r="2693" spans="19:22" ht="12.75">
      <c r="S2693" t="str">
        <f>IF(ISNUMBER(SEARCH(ZAKL_DATA!$B$18,FU!$U2693)),U2693,"")</f>
        <v>Lipník</v>
      </c>
      <c r="T2693" t="str">
        <f t="array" ref="T2693">IFERROR(INDEX($S$3:$S$6255,SMALL(IF(ISNUMBER(SEARCH("",$S$3:$S$6255)),ROW($S$1:$S$6253),""),ROW(S2691))),"")</f>
        <v>Lipník</v>
      </c>
      <c r="U2693" t="s">
        <v>6639</v>
      </c>
      <c r="V2693">
        <v>558419.0</v>
      </c>
    </row>
    <row r="2694" spans="19:22" ht="12.75">
      <c r="S2694" t="str">
        <f>IF(ISNUMBER(SEARCH(ZAKL_DATA!$B$18,FU!$U2694)),U2694,"")</f>
        <v>Lipník</v>
      </c>
      <c r="T2694" t="str">
        <f t="array" ref="T2694">IFERROR(INDEX($S$3:$S$6255,SMALL(IF(ISNUMBER(SEARCH("",$S$3:$S$6255)),ROW($S$1:$S$6253),""),ROW(S2692))),"")</f>
        <v>Lipník</v>
      </c>
      <c r="U2694" t="s">
        <v>6639</v>
      </c>
      <c r="V2694">
        <v>558427.0</v>
      </c>
    </row>
    <row r="2695" spans="19:22" ht="12.75">
      <c r="S2695" t="str">
        <f>IF(ISNUMBER(SEARCH(ZAKL_DATA!$B$18,FU!$U2695)),U2695,"")</f>
        <v>Lipník nad Bečvou</v>
      </c>
      <c r="T2695" t="str">
        <f t="array" ref="T2695">IFERROR(INDEX($S$3:$S$6255,SMALL(IF(ISNUMBER(SEARCH("",$S$3:$S$6255)),ROW($S$1:$S$6253),""),ROW(S2693))),"")</f>
        <v>Lipník nad Bečvou</v>
      </c>
      <c r="U2695" t="s">
        <v>3865</v>
      </c>
      <c r="V2695">
        <v>558435.0</v>
      </c>
    </row>
    <row r="2696" spans="19:22" ht="12.75">
      <c r="S2696" t="str">
        <f>IF(ISNUMBER(SEARCH(ZAKL_DATA!$B$18,FU!$U2696)),U2696,"")</f>
        <v>Lipno</v>
      </c>
      <c r="T2696" t="str">
        <f t="array" ref="T2696">IFERROR(INDEX($S$3:$S$6255,SMALL(IF(ISNUMBER(SEARCH("",$S$3:$S$6255)),ROW($S$1:$S$6253),""),ROW(S2694))),"")</f>
        <v>Lipno</v>
      </c>
      <c r="U2696" t="s">
        <v>6709</v>
      </c>
      <c r="V2696">
        <v>558443.0</v>
      </c>
    </row>
    <row r="2697" spans="19:22" ht="12.75">
      <c r="S2697" t="str">
        <f>IF(ISNUMBER(SEARCH(ZAKL_DATA!$B$18,FU!$U2697)),U2697,"")</f>
        <v>Lipno nad Vltavou</v>
      </c>
      <c r="T2697" t="str">
        <f t="array" ref="T2697">IFERROR(INDEX($S$3:$S$6255,SMALL(IF(ISNUMBER(SEARCH("",$S$3:$S$6255)),ROW($S$1:$S$6253),""),ROW(S2695))),"")</f>
        <v>Lipno nad Vltavou</v>
      </c>
      <c r="U2697" t="s">
        <v>5239</v>
      </c>
      <c r="V2697">
        <v>558460.0</v>
      </c>
    </row>
    <row r="2698" spans="19:22" ht="12.75">
      <c r="S2698" t="str">
        <f>IF(ISNUMBER(SEARCH(ZAKL_DATA!$B$18,FU!$U2698)),U2698,"")</f>
        <v>Lipoltice</v>
      </c>
      <c r="T2698" t="str">
        <f t="array" ref="T2698">IFERROR(INDEX($S$3:$S$6255,SMALL(IF(ISNUMBER(SEARCH("",$S$3:$S$6255)),ROW($S$1:$S$6253),""),ROW(S2696))),"")</f>
        <v>Lipoltice</v>
      </c>
      <c r="U2698" t="s">
        <v>7379</v>
      </c>
      <c r="V2698">
        <v>558486.0</v>
      </c>
    </row>
    <row r="2699" spans="19:22" ht="12.75">
      <c r="S2699" t="str">
        <f>IF(ISNUMBER(SEARCH(ZAKL_DATA!$B$18,FU!$U2699)),U2699,"")</f>
        <v>Lipov</v>
      </c>
      <c r="T2699" t="str">
        <f t="array" ref="T2699">IFERROR(INDEX($S$3:$S$6255,SMALL(IF(ISNUMBER(SEARCH("",$S$3:$S$6255)),ROW($S$1:$S$6253),""),ROW(S2697))),"")</f>
        <v>Lipov</v>
      </c>
      <c r="U2699" t="s">
        <v>8081</v>
      </c>
      <c r="V2699">
        <v>558494.0</v>
      </c>
    </row>
    <row r="2700" spans="19:22" ht="12.75">
      <c r="S2700" t="str">
        <f>IF(ISNUMBER(SEARCH(ZAKL_DATA!$B$18,FU!$U2700)),U2700,"")</f>
        <v>Lipová</v>
      </c>
      <c r="T2700" t="str">
        <f t="array" ref="T2700">IFERROR(INDEX($S$3:$S$6255,SMALL(IF(ISNUMBER(SEARCH("",$S$3:$S$6255)),ROW($S$1:$S$6253),""),ROW(S2698))),"")</f>
        <v>Lipová</v>
      </c>
      <c r="U2700" t="s">
        <v>3866</v>
      </c>
      <c r="V2700">
        <v>558559.0</v>
      </c>
    </row>
    <row r="2701" spans="19:22" ht="12.75">
      <c r="S2701" t="str">
        <f>IF(ISNUMBER(SEARCH(ZAKL_DATA!$B$18,FU!$U2701)),U2701,"")</f>
        <v>Lipová</v>
      </c>
      <c r="T2701" t="str">
        <f t="array" ref="T2701">IFERROR(INDEX($S$3:$S$6255,SMALL(IF(ISNUMBER(SEARCH("",$S$3:$S$6255)),ROW($S$1:$S$6253),""),ROW(S2699))),"")</f>
        <v>Lipová</v>
      </c>
      <c r="U2701" t="s">
        <v>3866</v>
      </c>
      <c r="V2701">
        <v>558567.0</v>
      </c>
    </row>
    <row r="2702" spans="19:22" ht="12.75">
      <c r="S2702" t="str">
        <f>IF(ISNUMBER(SEARCH(ZAKL_DATA!$B$18,FU!$U2702)),U2702,"")</f>
        <v>Lipová</v>
      </c>
      <c r="T2702" t="str">
        <f t="array" ref="T2702">IFERROR(INDEX($S$3:$S$6255,SMALL(IF(ISNUMBER(SEARCH("",$S$3:$S$6255)),ROW($S$1:$S$6253),""),ROW(S2700))),"")</f>
        <v>Lipová</v>
      </c>
      <c r="U2702" t="s">
        <v>3866</v>
      </c>
      <c r="V2702">
        <v>558583.0</v>
      </c>
    </row>
    <row r="2703" spans="19:22" ht="12.75">
      <c r="S2703" t="str">
        <f>IF(ISNUMBER(SEARCH(ZAKL_DATA!$B$18,FU!$U2703)),U2703,"")</f>
        <v>Lipová</v>
      </c>
      <c r="T2703" t="str">
        <f t="array" ref="T2703">IFERROR(INDEX($S$3:$S$6255,SMALL(IF(ISNUMBER(SEARCH("",$S$3:$S$6255)),ROW($S$1:$S$6253),""),ROW(S2701))),"")</f>
        <v>Lipová</v>
      </c>
      <c r="U2703" t="s">
        <v>3866</v>
      </c>
      <c r="V2703">
        <v>558591.0</v>
      </c>
    </row>
    <row r="2704" spans="19:22" ht="12.75">
      <c r="S2704" t="str">
        <f>IF(ISNUMBER(SEARCH(ZAKL_DATA!$B$18,FU!$U2704)),U2704,"")</f>
        <v>Lipová</v>
      </c>
      <c r="T2704" t="str">
        <f t="array" ref="T2704">IFERROR(INDEX($S$3:$S$6255,SMALL(IF(ISNUMBER(SEARCH("",$S$3:$S$6255)),ROW($S$1:$S$6253),""),ROW(S2702))),"")</f>
        <v>Lipová</v>
      </c>
      <c r="U2704" t="s">
        <v>3866</v>
      </c>
      <c r="V2704">
        <v>558605.0</v>
      </c>
    </row>
    <row r="2705" spans="19:22" ht="12.75">
      <c r="S2705" t="str">
        <f>IF(ISNUMBER(SEARCH(ZAKL_DATA!$B$18,FU!$U2705)),U2705,"")</f>
        <v>Lipová-lázně</v>
      </c>
      <c r="T2705" t="str">
        <f t="array" ref="T2705">IFERROR(INDEX($S$3:$S$6255,SMALL(IF(ISNUMBER(SEARCH("",$S$3:$S$6255)),ROW($S$1:$S$6253),""),ROW(S2703))),"")</f>
        <v>Lipová-lázně</v>
      </c>
      <c r="U2705" t="s">
        <v>4875</v>
      </c>
      <c r="V2705">
        <v>558630.0</v>
      </c>
    </row>
    <row r="2706" spans="19:22" ht="12.75">
      <c r="S2706" t="str">
        <f>IF(ISNUMBER(SEARCH(ZAKL_DATA!$B$18,FU!$U2706)),U2706,"")</f>
        <v>Lipovec</v>
      </c>
      <c r="T2706" t="str">
        <f t="array" ref="T2706">IFERROR(INDEX($S$3:$S$6255,SMALL(IF(ISNUMBER(SEARCH("",$S$3:$S$6255)),ROW($S$1:$S$6253),""),ROW(S2704))),"")</f>
        <v>Lipovec</v>
      </c>
      <c r="U2706" t="s">
        <v>5394</v>
      </c>
      <c r="V2706">
        <v>558656.0</v>
      </c>
    </row>
    <row r="2707" spans="19:22" ht="12.75">
      <c r="S2707" t="str">
        <f>IF(ISNUMBER(SEARCH(ZAKL_DATA!$B$18,FU!$U2707)),U2707,"")</f>
        <v>Lipovec</v>
      </c>
      <c r="T2707" t="str">
        <f t="array" ref="T2707">IFERROR(INDEX($S$3:$S$6255,SMALL(IF(ISNUMBER(SEARCH("",$S$3:$S$6255)),ROW($S$1:$S$6253),""),ROW(S2705))),"")</f>
        <v>Lipovec</v>
      </c>
      <c r="U2707" t="s">
        <v>5394</v>
      </c>
      <c r="V2707">
        <v>558672.0</v>
      </c>
    </row>
    <row r="2708" spans="19:22" ht="12.75">
      <c r="S2708" t="str">
        <f>IF(ISNUMBER(SEARCH(ZAKL_DATA!$B$18,FU!$U2708)),U2708,"")</f>
        <v>Lipovice</v>
      </c>
      <c r="T2708" t="str">
        <f t="array" ref="T2708">IFERROR(INDEX($S$3:$S$6255,SMALL(IF(ISNUMBER(SEARCH("",$S$3:$S$6255)),ROW($S$1:$S$6253),""),ROW(S2706))),"")</f>
        <v>Lipovice</v>
      </c>
      <c r="U2708" t="s">
        <v>4635</v>
      </c>
      <c r="V2708">
        <v>558699.0</v>
      </c>
    </row>
    <row r="2709" spans="19:22" ht="12.75">
      <c r="S2709" t="str">
        <f>IF(ISNUMBER(SEARCH(ZAKL_DATA!$B$18,FU!$U2709)),U2709,"")</f>
        <v>Liptál</v>
      </c>
      <c r="T2709" t="str">
        <f t="array" ref="T2709">IFERROR(INDEX($S$3:$S$6255,SMALL(IF(ISNUMBER(SEARCH("",$S$3:$S$6255)),ROW($S$1:$S$6253),""),ROW(S2707))),"")</f>
        <v>Liptál</v>
      </c>
      <c r="U2709" t="s">
        <v>5133</v>
      </c>
      <c r="V2709">
        <v>558711.0</v>
      </c>
    </row>
    <row r="2710" spans="19:22" ht="12.75">
      <c r="S2710" t="str">
        <f>IF(ISNUMBER(SEARCH(ZAKL_DATA!$B$18,FU!$U2710)),U2710,"")</f>
        <v>Liptaň</v>
      </c>
      <c r="T2710" t="str">
        <f t="array" ref="T2710">IFERROR(INDEX($S$3:$S$6255,SMALL(IF(ISNUMBER(SEARCH("",$S$3:$S$6255)),ROW($S$1:$S$6253),""),ROW(S2708))),"")</f>
        <v>Liptaň</v>
      </c>
      <c r="U2710" t="s">
        <v>8829</v>
      </c>
      <c r="V2710">
        <v>558745.0</v>
      </c>
    </row>
    <row r="2711" spans="19:22" ht="12.75">
      <c r="S2711" t="str">
        <f>IF(ISNUMBER(SEARCH(ZAKL_DATA!$B$18,FU!$U2711)),U2711,"")</f>
        <v>Lipůvka</v>
      </c>
      <c r="T2711" t="str">
        <f t="array" ref="T2711">IFERROR(INDEX($S$3:$S$6255,SMALL(IF(ISNUMBER(SEARCH("",$S$3:$S$6255)),ROW($S$1:$S$6253),""),ROW(S2709))),"")</f>
        <v>Lipůvka</v>
      </c>
      <c r="U2711" t="s">
        <v>7799</v>
      </c>
      <c r="V2711">
        <v>558770.0</v>
      </c>
    </row>
    <row r="2712" spans="19:22" ht="12.75">
      <c r="S2712" t="str">
        <f>IF(ISNUMBER(SEARCH(ZAKL_DATA!$B$18,FU!$U2712)),U2712,"")</f>
        <v>Lísek</v>
      </c>
      <c r="T2712" t="str">
        <f t="array" ref="T2712">IFERROR(INDEX($S$3:$S$6255,SMALL(IF(ISNUMBER(SEARCH("",$S$3:$S$6255)),ROW($S$1:$S$6253),""),ROW(S2710))),"")</f>
        <v>Lísek</v>
      </c>
      <c r="U2712" t="s">
        <v>8734</v>
      </c>
      <c r="V2712">
        <v>558788.0</v>
      </c>
    </row>
    <row r="2713" spans="19:22" ht="12.75">
      <c r="S2713" t="str">
        <f>IF(ISNUMBER(SEARCH(ZAKL_DATA!$B$18,FU!$U2713)),U2713,"")</f>
        <v>Lískovice</v>
      </c>
      <c r="T2713" t="str">
        <f t="array" ref="T2713">IFERROR(INDEX($S$3:$S$6255,SMALL(IF(ISNUMBER(SEARCH("",$S$3:$S$6255)),ROW($S$1:$S$6253),""),ROW(S2711))),"")</f>
        <v>Lískovice</v>
      </c>
      <c r="U2713" t="s">
        <v>7218</v>
      </c>
      <c r="V2713">
        <v>558796.0</v>
      </c>
    </row>
    <row r="2714" spans="19:22" ht="12.75">
      <c r="S2714" t="str">
        <f>IF(ISNUMBER(SEARCH(ZAKL_DATA!$B$18,FU!$U2714)),U2714,"")</f>
        <v>Líský</v>
      </c>
      <c r="T2714" t="str">
        <f t="array" ref="T2714">IFERROR(INDEX($S$3:$S$6255,SMALL(IF(ISNUMBER(SEARCH("",$S$3:$S$6255)),ROW($S$1:$S$6253),""),ROW(S2712))),"")</f>
        <v>Líský</v>
      </c>
      <c r="U2714" t="s">
        <v>7093</v>
      </c>
      <c r="V2714">
        <v>558800.0</v>
      </c>
    </row>
    <row r="2715" spans="19:22" ht="12.75">
      <c r="S2715" t="str">
        <f>IF(ISNUMBER(SEARCH(ZAKL_DATA!$B$18,FU!$U2715)),U2715,"")</f>
        <v>Lisov</v>
      </c>
      <c r="T2715" t="str">
        <f t="array" ref="T2715">IFERROR(INDEX($S$3:$S$6255,SMALL(IF(ISNUMBER(SEARCH("",$S$3:$S$6255)),ROW($S$1:$S$6253),""),ROW(S2713))),"")</f>
        <v>Lisov</v>
      </c>
      <c r="U2715" t="s">
        <v>4878</v>
      </c>
      <c r="V2715">
        <v>558834.0</v>
      </c>
    </row>
    <row r="2716" spans="19:22" ht="12.75">
      <c r="S2716" t="str">
        <f>IF(ISNUMBER(SEARCH(ZAKL_DATA!$B$18,FU!$U2716)),U2716,"")</f>
        <v>Lišany</v>
      </c>
      <c r="T2716" t="str">
        <f t="array" ref="T2716">IFERROR(INDEX($S$3:$S$6255,SMALL(IF(ISNUMBER(SEARCH("",$S$3:$S$6255)),ROW($S$1:$S$6253),""),ROW(S2714))),"")</f>
        <v>Lišany</v>
      </c>
      <c r="U2716" t="s">
        <v>5049</v>
      </c>
      <c r="V2716">
        <v>558851.0</v>
      </c>
    </row>
    <row r="2717" spans="19:22" ht="12.75">
      <c r="S2717" t="str">
        <f>IF(ISNUMBER(SEARCH(ZAKL_DATA!$B$18,FU!$U2717)),U2717,"")</f>
        <v>Lišany</v>
      </c>
      <c r="T2717" t="str">
        <f t="array" ref="T2717">IFERROR(INDEX($S$3:$S$6255,SMALL(IF(ISNUMBER(SEARCH("",$S$3:$S$6255)),ROW($S$1:$S$6253),""),ROW(S2715))),"")</f>
        <v>Lišany</v>
      </c>
      <c r="U2717" t="s">
        <v>5049</v>
      </c>
      <c r="V2717">
        <v>558869.0</v>
      </c>
    </row>
    <row r="2718" spans="19:22" ht="12.75">
      <c r="S2718" t="str">
        <f>IF(ISNUMBER(SEARCH(ZAKL_DATA!$B$18,FU!$U2718)),U2718,"")</f>
        <v>Lišice</v>
      </c>
      <c r="T2718" t="str">
        <f t="array" ref="T2718">IFERROR(INDEX($S$3:$S$6255,SMALL(IF(ISNUMBER(SEARCH("",$S$3:$S$6255)),ROW($S$1:$S$6253),""),ROW(S2716))),"")</f>
        <v>Lišice</v>
      </c>
      <c r="U2718" t="s">
        <v>6998</v>
      </c>
      <c r="V2718">
        <v>558877.0</v>
      </c>
    </row>
    <row r="2719" spans="19:22" ht="12.75">
      <c r="S2719" t="str">
        <f>IF(ISNUMBER(SEARCH(ZAKL_DATA!$B$18,FU!$U2719)),U2719,"")</f>
        <v>Líšina</v>
      </c>
      <c r="T2719" t="str">
        <f t="array" ref="T2719">IFERROR(INDEX($S$3:$S$6255,SMALL(IF(ISNUMBER(SEARCH("",$S$3:$S$6255)),ROW($S$1:$S$6253),""),ROW(S2717))),"")</f>
        <v>Líšina</v>
      </c>
      <c r="U2719" t="s">
        <v>4926</v>
      </c>
      <c r="V2719">
        <v>558885.0</v>
      </c>
    </row>
    <row r="2720" spans="19:22" ht="12.75">
      <c r="S2720" t="str">
        <f>IF(ISNUMBER(SEARCH(ZAKL_DATA!$B$18,FU!$U2720)),U2720,"")</f>
        <v>Líšná</v>
      </c>
      <c r="T2720" t="str">
        <f t="array" ref="T2720">IFERROR(INDEX($S$3:$S$6255,SMALL(IF(ISNUMBER(SEARCH("",$S$3:$S$6255)),ROW($S$1:$S$6253),""),ROW(S2718))),"")</f>
        <v>Líšná</v>
      </c>
      <c r="U2720" t="s">
        <v>3867</v>
      </c>
      <c r="V2720">
        <v>558915.0</v>
      </c>
    </row>
    <row r="2721" spans="19:22" ht="12.75">
      <c r="S2721" t="str">
        <f>IF(ISNUMBER(SEARCH(ZAKL_DATA!$B$18,FU!$U2721)),U2721,"")</f>
        <v>Líšná</v>
      </c>
      <c r="T2721" t="str">
        <f t="array" ref="T2721">IFERROR(INDEX($S$3:$S$6255,SMALL(IF(ISNUMBER(SEARCH("",$S$3:$S$6255)),ROW($S$1:$S$6253),""),ROW(S2719))),"")</f>
        <v>Líšná</v>
      </c>
      <c r="U2721" t="s">
        <v>3867</v>
      </c>
      <c r="V2721">
        <v>558931.0</v>
      </c>
    </row>
    <row r="2722" spans="19:22" ht="12.75">
      <c r="S2722" t="str">
        <f>IF(ISNUMBER(SEARCH(ZAKL_DATA!$B$18,FU!$U2722)),U2722,"")</f>
        <v>Líšná</v>
      </c>
      <c r="T2722" t="str">
        <f t="array" ref="T2722">IFERROR(INDEX($S$3:$S$6255,SMALL(IF(ISNUMBER(SEARCH("",$S$3:$S$6255)),ROW($S$1:$S$6253),""),ROW(S2720))),"")</f>
        <v>Líšná</v>
      </c>
      <c r="U2722" t="s">
        <v>3867</v>
      </c>
      <c r="V2722">
        <v>558940.0</v>
      </c>
    </row>
    <row r="2723" spans="19:22" ht="12.75">
      <c r="S2723" t="str">
        <f>IF(ISNUMBER(SEARCH(ZAKL_DATA!$B$18,FU!$U2723)),U2723,"")</f>
        <v>Lišnice</v>
      </c>
      <c r="T2723" t="str">
        <f t="array" ref="T2723">IFERROR(INDEX($S$3:$S$6255,SMALL(IF(ISNUMBER(SEARCH("",$S$3:$S$6255)),ROW($S$1:$S$6253),""),ROW(S2721))),"")</f>
        <v>Lišnice</v>
      </c>
      <c r="U2723" t="s">
        <v>6771</v>
      </c>
      <c r="V2723">
        <v>558966.0</v>
      </c>
    </row>
    <row r="2724" spans="19:22" ht="12.75">
      <c r="S2724" t="str">
        <f>IF(ISNUMBER(SEARCH(ZAKL_DATA!$B$18,FU!$U2724)),U2724,"")</f>
        <v>Líšnice</v>
      </c>
      <c r="T2724" t="str">
        <f t="array" ref="T2724">IFERROR(INDEX($S$3:$S$6255,SMALL(IF(ISNUMBER(SEARCH("",$S$3:$S$6255)),ROW($S$1:$S$6253),""),ROW(S2722))),"")</f>
        <v>Líšnice</v>
      </c>
      <c r="U2724" t="s">
        <v>4831</v>
      </c>
      <c r="V2724">
        <v>558974.0</v>
      </c>
    </row>
    <row r="2725" spans="19:22" ht="12.75">
      <c r="S2725" t="str">
        <f>IF(ISNUMBER(SEARCH(ZAKL_DATA!$B$18,FU!$U2725)),U2725,"")</f>
        <v>Líšnice</v>
      </c>
      <c r="T2725" t="str">
        <f t="array" ref="T2725">IFERROR(INDEX($S$3:$S$6255,SMALL(IF(ISNUMBER(SEARCH("",$S$3:$S$6255)),ROW($S$1:$S$6253),""),ROW(S2723))),"")</f>
        <v>Líšnice</v>
      </c>
      <c r="U2725" t="s">
        <v>4831</v>
      </c>
      <c r="V2725">
        <v>558982.0</v>
      </c>
    </row>
    <row r="2726" spans="19:22" ht="12.75">
      <c r="S2726" t="str">
        <f>IF(ISNUMBER(SEARCH(ZAKL_DATA!$B$18,FU!$U2726)),U2726,"")</f>
        <v>Líšnice</v>
      </c>
      <c r="T2726" t="str">
        <f t="array" ref="T2726">IFERROR(INDEX($S$3:$S$6255,SMALL(IF(ISNUMBER(SEARCH("",$S$3:$S$6255)),ROW($S$1:$S$6253),""),ROW(S2724))),"")</f>
        <v>Líšnice</v>
      </c>
      <c r="U2726" t="s">
        <v>4831</v>
      </c>
      <c r="V2726">
        <v>558991.0</v>
      </c>
    </row>
    <row r="2727" spans="19:22" ht="12.75">
      <c r="S2727" t="str">
        <f>IF(ISNUMBER(SEARCH(ZAKL_DATA!$B$18,FU!$U2727)),U2727,"")</f>
        <v>Líšný</v>
      </c>
      <c r="T2727" t="str">
        <f t="array" ref="T2727">IFERROR(INDEX($S$3:$S$6255,SMALL(IF(ISNUMBER(SEARCH("",$S$3:$S$6255)),ROW($S$1:$S$6253),""),ROW(S2725))),"")</f>
        <v>Líšný</v>
      </c>
      <c r="U2727" t="s">
        <v>6480</v>
      </c>
      <c r="V2727">
        <v>559008.0</v>
      </c>
    </row>
    <row r="2728" spans="19:22" ht="12.75">
      <c r="S2728" t="str">
        <f>IF(ISNUMBER(SEARCH(ZAKL_DATA!$B$18,FU!$U2728)),U2728,"")</f>
        <v>Lišov</v>
      </c>
      <c r="T2728" t="str">
        <f t="array" ref="T2728">IFERROR(INDEX($S$3:$S$6255,SMALL(IF(ISNUMBER(SEARCH("",$S$3:$S$6255)),ROW($S$1:$S$6253),""),ROW(S2726))),"")</f>
        <v>Lišov</v>
      </c>
      <c r="U2728" t="s">
        <v>5164</v>
      </c>
      <c r="V2728">
        <v>559016.0</v>
      </c>
    </row>
    <row r="2729" spans="19:22" ht="12.75">
      <c r="S2729" t="str">
        <f>IF(ISNUMBER(SEARCH(ZAKL_DATA!$B$18,FU!$U2729)),U2729,"")</f>
        <v>Líšťany</v>
      </c>
      <c r="T2729" t="str">
        <f t="array" ref="T2729">IFERROR(INDEX($S$3:$S$6255,SMALL(IF(ISNUMBER(SEARCH("",$S$3:$S$6255)),ROW($S$1:$S$6253),""),ROW(S2727))),"")</f>
        <v>Líšťany</v>
      </c>
      <c r="U2729" t="s">
        <v>5332</v>
      </c>
      <c r="V2729">
        <v>559024.0</v>
      </c>
    </row>
    <row r="2730" spans="19:22" ht="12.75">
      <c r="S2730" t="str">
        <f>IF(ISNUMBER(SEARCH(ZAKL_DATA!$B$18,FU!$U2730)),U2730,"")</f>
        <v>Líšťany</v>
      </c>
      <c r="T2730" t="str">
        <f t="array" ref="T2730">IFERROR(INDEX($S$3:$S$6255,SMALL(IF(ISNUMBER(SEARCH("",$S$3:$S$6255)),ROW($S$1:$S$6253),""),ROW(S2728))),"")</f>
        <v>Líšťany</v>
      </c>
      <c r="U2730" t="s">
        <v>5332</v>
      </c>
      <c r="V2730">
        <v>559032.0</v>
      </c>
    </row>
    <row r="2731" spans="19:22" ht="12.75">
      <c r="S2731" t="str">
        <f>IF(ISNUMBER(SEARCH(ZAKL_DATA!$B$18,FU!$U2731)),U2731,"")</f>
        <v>Líté</v>
      </c>
      <c r="T2731" t="str">
        <f t="array" ref="T2731">IFERROR(INDEX($S$3:$S$6255,SMALL(IF(ISNUMBER(SEARCH("",$S$3:$S$6255)),ROW($S$1:$S$6253),""),ROW(S2729))),"")</f>
        <v>Líté</v>
      </c>
      <c r="U2731" t="s">
        <v>6710</v>
      </c>
      <c r="V2731">
        <v>559041.0</v>
      </c>
    </row>
    <row r="2732" spans="19:22" ht="12.75">
      <c r="S2732" t="str">
        <f>IF(ISNUMBER(SEARCH(ZAKL_DATA!$B$18,FU!$U2732)),U2732,"")</f>
        <v>Liteň</v>
      </c>
      <c r="T2732" t="str">
        <f t="array" ref="T2732">IFERROR(INDEX($S$3:$S$6255,SMALL(IF(ISNUMBER(SEARCH("",$S$3:$S$6255)),ROW($S$1:$S$6253),""),ROW(S2730))),"")</f>
        <v>Liteň</v>
      </c>
      <c r="U2732" t="s">
        <v>4111</v>
      </c>
      <c r="V2732">
        <v>559059.0</v>
      </c>
    </row>
    <row r="2733" spans="19:22" ht="12.75">
      <c r="S2733" t="str">
        <f>IF(ISNUMBER(SEARCH(ZAKL_DATA!$B$18,FU!$U2733)),U2733,"")</f>
        <v>Litenčice</v>
      </c>
      <c r="T2733" t="str">
        <f t="array" ref="T2733">IFERROR(INDEX($S$3:$S$6255,SMALL(IF(ISNUMBER(SEARCH("",$S$3:$S$6255)),ROW($S$1:$S$6253),""),ROW(S2731))),"")</f>
        <v>Litenčice</v>
      </c>
      <c r="U2733" t="s">
        <v>8259</v>
      </c>
      <c r="V2733">
        <v>559067.0</v>
      </c>
    </row>
    <row r="2734" spans="19:22" ht="12.75">
      <c r="S2734" t="str">
        <f>IF(ISNUMBER(SEARCH(ZAKL_DATA!$B$18,FU!$U2734)),U2734,"")</f>
        <v>Litíč</v>
      </c>
      <c r="T2734" t="str">
        <f t="array" ref="T2734">IFERROR(INDEX($S$3:$S$6255,SMALL(IF(ISNUMBER(SEARCH("",$S$3:$S$6255)),ROW($S$1:$S$6253),""),ROW(S2732))),"")</f>
        <v>Litíč</v>
      </c>
      <c r="U2734" t="s">
        <v>5302</v>
      </c>
      <c r="V2734">
        <v>559075.0</v>
      </c>
    </row>
    <row r="2735" spans="19:22" ht="12.75">
      <c r="S2735" t="str">
        <f>IF(ISNUMBER(SEARCH(ZAKL_DATA!$B$18,FU!$U2735)),U2735,"")</f>
        <v>Litichovice</v>
      </c>
      <c r="T2735" t="str">
        <f t="array" ref="T2735">IFERROR(INDEX($S$3:$S$6255,SMALL(IF(ISNUMBER(SEARCH("",$S$3:$S$6255)),ROW($S$1:$S$6253),""),ROW(S2733))),"")</f>
        <v>Litichovice</v>
      </c>
      <c r="U2735" t="s">
        <v>4186</v>
      </c>
      <c r="V2735">
        <v>559083.0</v>
      </c>
    </row>
    <row r="2736" spans="19:22" ht="12.75">
      <c r="S2736" t="str">
        <f>IF(ISNUMBER(SEARCH(ZAKL_DATA!$B$18,FU!$U2736)),U2736,"")</f>
        <v>Litoboř</v>
      </c>
      <c r="T2736" t="str">
        <f t="array" ref="T2736">IFERROR(INDEX($S$3:$S$6255,SMALL(IF(ISNUMBER(SEARCH("",$S$3:$S$6255)),ROW($S$1:$S$6253),""),ROW(S2734))),"")</f>
        <v>Litoboř</v>
      </c>
      <c r="U2736" t="s">
        <v>7243</v>
      </c>
      <c r="V2736">
        <v>559091.0</v>
      </c>
    </row>
    <row r="2737" spans="19:22" ht="12.75">
      <c r="S2737" t="str">
        <f>IF(ISNUMBER(SEARCH(ZAKL_DATA!$B$18,FU!$U2737)),U2737,"")</f>
        <v>Litobratřice</v>
      </c>
      <c r="T2737" t="str">
        <f t="array" ref="T2737">IFERROR(INDEX($S$3:$S$6255,SMALL(IF(ISNUMBER(SEARCH("",$S$3:$S$6255)),ROW($S$1:$S$6253),""),ROW(S2735))),"")</f>
        <v>Litobratřice</v>
      </c>
      <c r="U2737" t="s">
        <v>8623</v>
      </c>
      <c r="V2737">
        <v>559105.0</v>
      </c>
    </row>
    <row r="2738" spans="19:22" ht="12.75">
      <c r="S2738" t="str">
        <f>IF(ISNUMBER(SEARCH(ZAKL_DATA!$B$18,FU!$U2738)),U2738,"")</f>
        <v>Litohlavy</v>
      </c>
      <c r="T2738" t="str">
        <f t="array" ref="T2738">IFERROR(INDEX($S$3:$S$6255,SMALL(IF(ISNUMBER(SEARCH("",$S$3:$S$6255)),ROW($S$1:$S$6253),""),ROW(S2736))),"")</f>
        <v>Litohlavy</v>
      </c>
      <c r="U2738" t="s">
        <v>5855</v>
      </c>
      <c r="V2738">
        <v>559121.0</v>
      </c>
    </row>
    <row r="2739" spans="19:22" ht="12.75">
      <c r="S2739" t="str">
        <f>IF(ISNUMBER(SEARCH(ZAKL_DATA!$B$18,FU!$U2739)),U2739,"")</f>
        <v>Litohoř</v>
      </c>
      <c r="T2739" t="str">
        <f t="array" ref="T2739">IFERROR(INDEX($S$3:$S$6255,SMALL(IF(ISNUMBER(SEARCH("",$S$3:$S$6255)),ROW($S$1:$S$6253),""),ROW(S2737))),"")</f>
        <v>Litohoř</v>
      </c>
      <c r="U2739" t="s">
        <v>5615</v>
      </c>
      <c r="V2739">
        <v>559130.0</v>
      </c>
    </row>
    <row r="2740" spans="19:22" ht="12.75">
      <c r="S2740" t="str">
        <f>IF(ISNUMBER(SEARCH(ZAKL_DATA!$B$18,FU!$U2740)),U2740,"")</f>
        <v>Litohošť</v>
      </c>
      <c r="T2740" t="str">
        <f t="array" ref="T2740">IFERROR(INDEX($S$3:$S$6255,SMALL(IF(ISNUMBER(SEARCH("",$S$3:$S$6255)),ROW($S$1:$S$6253),""),ROW(S2738))),"")</f>
        <v>Litohošť</v>
      </c>
      <c r="U2740" t="s">
        <v>6270</v>
      </c>
      <c r="V2740">
        <v>559148.0</v>
      </c>
    </row>
    <row r="2741" spans="19:22" ht="12.75">
      <c r="S2741" t="str">
        <f>IF(ISNUMBER(SEARCH(ZAKL_DATA!$B$18,FU!$U2741)),U2741,"")</f>
        <v>Litochovice</v>
      </c>
      <c r="T2741" t="str">
        <f t="array" ref="T2741">IFERROR(INDEX($S$3:$S$6255,SMALL(IF(ISNUMBER(SEARCH("",$S$3:$S$6255)),ROW($S$1:$S$6253),""),ROW(S2739))),"")</f>
        <v>Litochovice</v>
      </c>
      <c r="U2741" t="s">
        <v>5663</v>
      </c>
      <c r="V2741">
        <v>559164.0</v>
      </c>
    </row>
    <row r="2742" spans="19:22" ht="12.75">
      <c r="S2742" t="str">
        <f>IF(ISNUMBER(SEARCH(ZAKL_DATA!$B$18,FU!$U2742)),U2742,"")</f>
        <v>Litoměřice</v>
      </c>
      <c r="T2742" t="str">
        <f t="array" ref="T2742">IFERROR(INDEX($S$3:$S$6255,SMALL(IF(ISNUMBER(SEARCH("",$S$3:$S$6255)),ROW($S$1:$S$6253),""),ROW(S2740))),"")</f>
        <v>Litoměřice</v>
      </c>
      <c r="U2742" t="s">
        <v>6556</v>
      </c>
      <c r="V2742">
        <v>559172.0</v>
      </c>
    </row>
    <row r="2743" spans="19:22" ht="12.75">
      <c r="S2743" t="str">
        <f>IF(ISNUMBER(SEARCH(ZAKL_DATA!$B$18,FU!$U2743)),U2743,"")</f>
        <v>Litomyšl</v>
      </c>
      <c r="T2743" t="str">
        <f t="array" ref="T2743">IFERROR(INDEX($S$3:$S$6255,SMALL(IF(ISNUMBER(SEARCH("",$S$3:$S$6255)),ROW($S$1:$S$6253),""),ROW(S2741))),"")</f>
        <v>Litomyšl</v>
      </c>
      <c r="U2743" t="s">
        <v>7566</v>
      </c>
      <c r="V2743">
        <v>559202.0</v>
      </c>
    </row>
    <row r="2744" spans="19:22" ht="12.75">
      <c r="S2744" t="str">
        <f>IF(ISNUMBER(SEARCH(ZAKL_DATA!$B$18,FU!$U2744)),U2744,"")</f>
        <v>Litostrov</v>
      </c>
      <c r="T2744" t="str">
        <f t="array" ref="T2744">IFERROR(INDEX($S$3:$S$6255,SMALL(IF(ISNUMBER(SEARCH("",$S$3:$S$6255)),ROW($S$1:$S$6253),""),ROW(S2742))),"")</f>
        <v>Litostrov</v>
      </c>
      <c r="U2744" t="s">
        <v>7881</v>
      </c>
      <c r="V2744">
        <v>559211.0</v>
      </c>
    </row>
    <row r="2745" spans="19:22" ht="12.75">
      <c r="S2745" t="str">
        <f>IF(ISNUMBER(SEARCH(ZAKL_DATA!$B$18,FU!$U2745)),U2745,"")</f>
        <v>Litošice</v>
      </c>
      <c r="T2745" t="str">
        <f t="array" ref="T2745">IFERROR(INDEX($S$3:$S$6255,SMALL(IF(ISNUMBER(SEARCH("",$S$3:$S$6255)),ROW($S$1:$S$6253),""),ROW(S2743))),"")</f>
        <v>Litošice</v>
      </c>
      <c r="U2745" t="s">
        <v>7380</v>
      </c>
      <c r="V2745">
        <v>559237.0</v>
      </c>
    </row>
    <row r="2746" spans="19:22" ht="12.75">
      <c r="S2746" t="str">
        <f>IF(ISNUMBER(SEARCH(ZAKL_DATA!$B$18,FU!$U2746)),U2746,"")</f>
        <v>Litovany</v>
      </c>
      <c r="T2746" t="str">
        <f t="array" ref="T2746">IFERROR(INDEX($S$3:$S$6255,SMALL(IF(ISNUMBER(SEARCH("",$S$3:$S$6255)),ROW($S$1:$S$6253),""),ROW(S2744))),"")</f>
        <v>Litovany</v>
      </c>
      <c r="U2746" t="s">
        <v>8413</v>
      </c>
      <c r="V2746">
        <v>559245.0</v>
      </c>
    </row>
    <row r="2747" spans="19:22" ht="12.75">
      <c r="S2747" t="str">
        <f>IF(ISNUMBER(SEARCH(ZAKL_DATA!$B$18,FU!$U2747)),U2747,"")</f>
        <v>Litovel</v>
      </c>
      <c r="T2747" t="str">
        <f t="array" ref="T2747">IFERROR(INDEX($S$3:$S$6255,SMALL(IF(ISNUMBER(SEARCH("",$S$3:$S$6255)),ROW($S$1:$S$6253),""),ROW(S2745))),"")</f>
        <v>Litovel</v>
      </c>
      <c r="U2747" t="s">
        <v>3663</v>
      </c>
      <c r="V2747">
        <v>559253.0</v>
      </c>
    </row>
    <row r="2748" spans="19:22" ht="12.75">
      <c r="S2748" t="str">
        <f>IF(ISNUMBER(SEARCH(ZAKL_DATA!$B$18,FU!$U2748)),U2748,"")</f>
        <v>Litultovice</v>
      </c>
      <c r="T2748" t="str">
        <f t="array" ref="T2748">IFERROR(INDEX($S$3:$S$6255,SMALL(IF(ISNUMBER(SEARCH("",$S$3:$S$6255)),ROW($S$1:$S$6253),""),ROW(S2746))),"")</f>
        <v>Litultovice</v>
      </c>
      <c r="U2748" t="s">
        <v>3740</v>
      </c>
      <c r="V2748">
        <v>559261.0</v>
      </c>
    </row>
    <row r="2749" spans="19:22" ht="12.75">
      <c r="S2749" t="str">
        <f>IF(ISNUMBER(SEARCH(ZAKL_DATA!$B$18,FU!$U2749)),U2749,"")</f>
        <v>Litvínov</v>
      </c>
      <c r="T2749" t="str">
        <f t="array" ref="T2749">IFERROR(INDEX($S$3:$S$6255,SMALL(IF(ISNUMBER(SEARCH("",$S$3:$S$6255)),ROW($S$1:$S$6253),""),ROW(S2747))),"")</f>
        <v>Litvínov</v>
      </c>
      <c r="U2749" t="s">
        <v>6772</v>
      </c>
      <c r="V2749">
        <v>559270.0</v>
      </c>
    </row>
    <row r="2750" spans="19:22" ht="12.75">
      <c r="S2750" t="str">
        <f>IF(ISNUMBER(SEARCH(ZAKL_DATA!$B$18,FU!$U2750)),U2750,"")</f>
        <v>Litvínovice</v>
      </c>
      <c r="T2750" t="str">
        <f t="array" ref="T2750">IFERROR(INDEX($S$3:$S$6255,SMALL(IF(ISNUMBER(SEARCH("",$S$3:$S$6255)),ROW($S$1:$S$6253),""),ROW(S2748))),"")</f>
        <v>Litvínovice</v>
      </c>
      <c r="U2750" t="s">
        <v>5165</v>
      </c>
      <c r="V2750">
        <v>559288.0</v>
      </c>
    </row>
    <row r="2751" spans="19:22" ht="12.75">
      <c r="S2751" t="str">
        <f>IF(ISNUMBER(SEARCH(ZAKL_DATA!$B$18,FU!$U2751)),U2751,"")</f>
        <v>Lkáň</v>
      </c>
      <c r="T2751" t="str">
        <f t="array" ref="T2751">IFERROR(INDEX($S$3:$S$6255,SMALL(IF(ISNUMBER(SEARCH("",$S$3:$S$6255)),ROW($S$1:$S$6253),""),ROW(S2749))),"")</f>
        <v>Lkáň</v>
      </c>
      <c r="U2751" t="s">
        <v>5320</v>
      </c>
      <c r="V2751">
        <v>559300.0</v>
      </c>
    </row>
    <row r="2752" spans="19:22" ht="12.75">
      <c r="S2752" t="str">
        <f>IF(ISNUMBER(SEARCH(ZAKL_DATA!$B$18,FU!$U2752)),U2752,"")</f>
        <v>Lnáře</v>
      </c>
      <c r="T2752" t="str">
        <f t="array" ref="T2752">IFERROR(INDEX($S$3:$S$6255,SMALL(IF(ISNUMBER(SEARCH("",$S$3:$S$6255)),ROW($S$1:$S$6253),""),ROW(S2750))),"")</f>
        <v>Lnáře</v>
      </c>
      <c r="U2752" t="s">
        <v>5664</v>
      </c>
      <c r="V2752">
        <v>559318.0</v>
      </c>
    </row>
    <row r="2753" spans="19:22" ht="12.75">
      <c r="S2753" t="str">
        <f>IF(ISNUMBER(SEARCH(ZAKL_DATA!$B$18,FU!$U2753)),U2753,"")</f>
        <v>Lobeč</v>
      </c>
      <c r="T2753" t="str">
        <f t="array" ref="T2753">IFERROR(INDEX($S$3:$S$6255,SMALL(IF(ISNUMBER(SEARCH("",$S$3:$S$6255)),ROW($S$1:$S$6253),""),ROW(S2751))),"")</f>
        <v>Lobeč</v>
      </c>
      <c r="U2753" t="s">
        <v>4133</v>
      </c>
      <c r="V2753">
        <v>559326.0</v>
      </c>
    </row>
    <row r="2754" spans="19:22" ht="12.75">
      <c r="S2754" t="str">
        <f>IF(ISNUMBER(SEARCH(ZAKL_DATA!$B$18,FU!$U2754)),U2754,"")</f>
        <v>Lobendava</v>
      </c>
      <c r="T2754" t="str">
        <f t="array" ref="T2754">IFERROR(INDEX($S$3:$S$6255,SMALL(IF(ISNUMBER(SEARCH("",$S$3:$S$6255)),ROW($S$1:$S$6253),""),ROW(S2752))),"")</f>
        <v>Lobendava</v>
      </c>
      <c r="U2754" t="s">
        <v>5246</v>
      </c>
      <c r="V2754">
        <v>559334.0</v>
      </c>
    </row>
    <row r="2755" spans="19:22" ht="12.75">
      <c r="S2755" t="str">
        <f>IF(ISNUMBER(SEARCH(ZAKL_DATA!$B$18,FU!$U2755)),U2755,"")</f>
        <v>Lobodice</v>
      </c>
      <c r="T2755" t="str">
        <f t="array" ref="T2755">IFERROR(INDEX($S$3:$S$6255,SMALL(IF(ISNUMBER(SEARCH("",$S$3:$S$6255)),ROW($S$1:$S$6253),""),ROW(S2753))),"")</f>
        <v>Lobodice</v>
      </c>
      <c r="U2755" t="s">
        <v>3868</v>
      </c>
      <c r="V2755">
        <v>559351.0</v>
      </c>
    </row>
    <row r="2756" spans="19:22" ht="12.75">
      <c r="S2756" t="str">
        <f>IF(ISNUMBER(SEARCH(ZAKL_DATA!$B$18,FU!$U2756)),U2756,"")</f>
        <v>Ločenice</v>
      </c>
      <c r="T2756" t="str">
        <f t="array" ref="T2756">IFERROR(INDEX($S$3:$S$6255,SMALL(IF(ISNUMBER(SEARCH("",$S$3:$S$6255)),ROW($S$1:$S$6253),""),ROW(S2754))),"")</f>
        <v>Ločenice</v>
      </c>
      <c r="U2756" t="s">
        <v>5166</v>
      </c>
      <c r="V2756">
        <v>559369.0</v>
      </c>
    </row>
    <row r="2757" spans="19:22" ht="12.75">
      <c r="S2757" t="str">
        <f>IF(ISNUMBER(SEARCH(ZAKL_DATA!$B$18,FU!$U2757)),U2757,"")</f>
        <v>Loděnice</v>
      </c>
      <c r="T2757" t="str">
        <f t="array" ref="T2757">IFERROR(INDEX($S$3:$S$6255,SMALL(IF(ISNUMBER(SEARCH("",$S$3:$S$6255)),ROW($S$1:$S$6253),""),ROW(S2755))),"")</f>
        <v>Loděnice</v>
      </c>
      <c r="U2757" t="s">
        <v>4112</v>
      </c>
      <c r="V2757">
        <v>559377.0</v>
      </c>
    </row>
    <row r="2758" spans="19:22" ht="12.75">
      <c r="S2758" t="str">
        <f>IF(ISNUMBER(SEARCH(ZAKL_DATA!$B$18,FU!$U2758)),U2758,"")</f>
        <v>Loděnice</v>
      </c>
      <c r="T2758" t="str">
        <f t="array" ref="T2758">IFERROR(INDEX($S$3:$S$6255,SMALL(IF(ISNUMBER(SEARCH("",$S$3:$S$6255)),ROW($S$1:$S$6253),""),ROW(S2756))),"")</f>
        <v>Loděnice</v>
      </c>
      <c r="U2758" t="s">
        <v>4112</v>
      </c>
      <c r="V2758">
        <v>559393.0</v>
      </c>
    </row>
    <row r="2759" spans="19:22" ht="12.75">
      <c r="S2759" t="str">
        <f>IF(ISNUMBER(SEARCH(ZAKL_DATA!$B$18,FU!$U2759)),U2759,"")</f>
        <v>Lodhéřov</v>
      </c>
      <c r="T2759" t="str">
        <f t="array" ref="T2759">IFERROR(INDEX($S$3:$S$6255,SMALL(IF(ISNUMBER(SEARCH("",$S$3:$S$6255)),ROW($S$1:$S$6253),""),ROW(S2757))),"")</f>
        <v>Lodhéřov</v>
      </c>
      <c r="U2759" t="s">
        <v>5318</v>
      </c>
      <c r="V2759">
        <v>559423.0</v>
      </c>
    </row>
    <row r="2760" spans="19:22" ht="12.75">
      <c r="S2760" t="str">
        <f>IF(ISNUMBER(SEARCH(ZAKL_DATA!$B$18,FU!$U2760)),U2760,"")</f>
        <v>Lodín</v>
      </c>
      <c r="T2760" t="str">
        <f t="array" ref="T2760">IFERROR(INDEX($S$3:$S$6255,SMALL(IF(ISNUMBER(SEARCH("",$S$3:$S$6255)),ROW($S$1:$S$6253),""),ROW(S2758))),"")</f>
        <v>Lodín</v>
      </c>
      <c r="U2760" t="s">
        <v>6999</v>
      </c>
      <c r="V2760">
        <v>559431.0</v>
      </c>
    </row>
    <row r="2761" spans="19:22" ht="12.75">
      <c r="S2761" t="str">
        <f>IF(ISNUMBER(SEARCH(ZAKL_DATA!$B$18,FU!$U2761)),U2761,"")</f>
        <v>Lochenice</v>
      </c>
      <c r="T2761" t="str">
        <f t="array" ref="T2761">IFERROR(INDEX($S$3:$S$6255,SMALL(IF(ISNUMBER(SEARCH("",$S$3:$S$6255)),ROW($S$1:$S$6253),""),ROW(S2759))),"")</f>
        <v>Lochenice</v>
      </c>
      <c r="U2761" t="s">
        <v>7000</v>
      </c>
      <c r="V2761">
        <v>559482.0</v>
      </c>
    </row>
    <row r="2762" spans="19:22" ht="12.75">
      <c r="S2762" t="str">
        <f>IF(ISNUMBER(SEARCH(ZAKL_DATA!$B$18,FU!$U2762)),U2762,"")</f>
        <v>Lochousice</v>
      </c>
      <c r="T2762" t="str">
        <f t="array" ref="T2762">IFERROR(INDEX($S$3:$S$6255,SMALL(IF(ISNUMBER(SEARCH("",$S$3:$S$6255)),ROW($S$1:$S$6253),""),ROW(S2760))),"")</f>
        <v>Lochousice</v>
      </c>
      <c r="U2762" t="s">
        <v>6713</v>
      </c>
      <c r="V2762">
        <v>559491.0</v>
      </c>
    </row>
    <row r="2763" spans="19:22" ht="12.75">
      <c r="S2763" t="str">
        <f>IF(ISNUMBER(SEARCH(ZAKL_DATA!$B$18,FU!$U2763)),U2763,"")</f>
        <v>Lochovice</v>
      </c>
      <c r="T2763" t="str">
        <f t="array" ref="T2763">IFERROR(INDEX($S$3:$S$6255,SMALL(IF(ISNUMBER(SEARCH("",$S$3:$S$6255)),ROW($S$1:$S$6253),""),ROW(S2761))),"")</f>
        <v>Lochovice</v>
      </c>
      <c r="U2763" t="s">
        <v>4113</v>
      </c>
      <c r="V2763">
        <v>559504.0</v>
      </c>
    </row>
    <row r="2764" spans="19:22" ht="12.75">
      <c r="S2764" t="str">
        <f>IF(ISNUMBER(SEARCH(ZAKL_DATA!$B$18,FU!$U2764)),U2764,"")</f>
        <v>Loket</v>
      </c>
      <c r="T2764" t="str">
        <f t="array" ref="T2764">IFERROR(INDEX($S$3:$S$6255,SMALL(IF(ISNUMBER(SEARCH("",$S$3:$S$6255)),ROW($S$1:$S$6253),""),ROW(S2762))),"")</f>
        <v>Loket</v>
      </c>
      <c r="U2764" t="s">
        <v>3981</v>
      </c>
      <c r="V2764">
        <v>559521.0</v>
      </c>
    </row>
    <row r="2765" spans="19:22" ht="12.75">
      <c r="S2765" t="str">
        <f>IF(ISNUMBER(SEARCH(ZAKL_DATA!$B$18,FU!$U2765)),U2765,"")</f>
        <v>Loket</v>
      </c>
      <c r="T2765" t="str">
        <f t="array" ref="T2765">IFERROR(INDEX($S$3:$S$6255,SMALL(IF(ISNUMBER(SEARCH("",$S$3:$S$6255)),ROW($S$1:$S$6253),""),ROW(S2763))),"")</f>
        <v>Loket</v>
      </c>
      <c r="U2765" t="s">
        <v>3981</v>
      </c>
      <c r="V2765">
        <v>559555.0</v>
      </c>
    </row>
    <row r="2766" spans="19:22" ht="12.75">
      <c r="S2766" t="str">
        <f>IF(ISNUMBER(SEARCH(ZAKL_DATA!$B$18,FU!$U2766)),U2766,"")</f>
        <v>Lom</v>
      </c>
      <c r="T2766" t="str">
        <f t="array" ref="T2766">IFERROR(INDEX($S$3:$S$6255,SMALL(IF(ISNUMBER(SEARCH("",$S$3:$S$6255)),ROW($S$1:$S$6253),""),ROW(S2764))),"")</f>
        <v>Lom</v>
      </c>
      <c r="U2766" t="s">
        <v>4613</v>
      </c>
      <c r="V2766">
        <v>559563.0</v>
      </c>
    </row>
    <row r="2767" spans="19:22" ht="12.75">
      <c r="S2767" t="str">
        <f>IF(ISNUMBER(SEARCH(ZAKL_DATA!$B$18,FU!$U2767)),U2767,"")</f>
        <v>Lom</v>
      </c>
      <c r="T2767" t="str">
        <f t="array" ref="T2767">IFERROR(INDEX($S$3:$S$6255,SMALL(IF(ISNUMBER(SEARCH("",$S$3:$S$6255)),ROW($S$1:$S$6253),""),ROW(S2765))),"")</f>
        <v>Lom</v>
      </c>
      <c r="U2767" t="s">
        <v>4613</v>
      </c>
      <c r="V2767">
        <v>559571.0</v>
      </c>
    </row>
    <row r="2768" spans="19:22" ht="12.75">
      <c r="S2768" t="str">
        <f>IF(ISNUMBER(SEARCH(ZAKL_DATA!$B$18,FU!$U2768)),U2768,"")</f>
        <v>Lom</v>
      </c>
      <c r="T2768" t="str">
        <f t="array" ref="T2768">IFERROR(INDEX($S$3:$S$6255,SMALL(IF(ISNUMBER(SEARCH("",$S$3:$S$6255)),ROW($S$1:$S$6253),""),ROW(S2766))),"")</f>
        <v>Lom</v>
      </c>
      <c r="U2768" t="s">
        <v>4613</v>
      </c>
      <c r="V2768">
        <v>559580.0</v>
      </c>
    </row>
    <row r="2769" spans="19:22" ht="12.75">
      <c r="S2769" t="str">
        <f>IF(ISNUMBER(SEARCH(ZAKL_DATA!$B$18,FU!$U2769)),U2769,"")</f>
        <v>Lom u Tachova</v>
      </c>
      <c r="T2769" t="str">
        <f t="array" ref="T2769">IFERROR(INDEX($S$3:$S$6255,SMALL(IF(ISNUMBER(SEARCH("",$S$3:$S$6255)),ROW($S$1:$S$6253),""),ROW(S2767))),"")</f>
        <v>Lom u Tachova</v>
      </c>
      <c r="U2769" t="s">
        <v>5025</v>
      </c>
      <c r="V2769">
        <v>559601.0</v>
      </c>
    </row>
    <row r="2770" spans="19:22" ht="12.75">
      <c r="S2770" t="str">
        <f>IF(ISNUMBER(SEARCH(ZAKL_DATA!$B$18,FU!$U2770)),U2770,"")</f>
        <v>Lomec</v>
      </c>
      <c r="T2770" t="str">
        <f t="array" ref="T2770">IFERROR(INDEX($S$3:$S$6255,SMALL(IF(ISNUMBER(SEARCH("",$S$3:$S$6255)),ROW($S$1:$S$6253),""),ROW(S2768))),"")</f>
        <v>Lomec</v>
      </c>
      <c r="U2770" t="s">
        <v>7542</v>
      </c>
      <c r="V2770">
        <v>559628.0</v>
      </c>
    </row>
    <row r="2771" spans="19:22" ht="12.75">
      <c r="S2771" t="str">
        <f>IF(ISNUMBER(SEARCH(ZAKL_DATA!$B$18,FU!$U2771)),U2771,"")</f>
        <v>Lomnice</v>
      </c>
      <c r="T2771" t="str">
        <f t="array" ref="T2771">IFERROR(INDEX($S$3:$S$6255,SMALL(IF(ISNUMBER(SEARCH("",$S$3:$S$6255)),ROW($S$1:$S$6253),""),ROW(S2769))),"")</f>
        <v>Lomnice</v>
      </c>
      <c r="U2771" t="s">
        <v>6219</v>
      </c>
      <c r="V2771">
        <v>559661.0</v>
      </c>
    </row>
    <row r="2772" spans="19:22" ht="12.75">
      <c r="S2772" t="str">
        <f>IF(ISNUMBER(SEARCH(ZAKL_DATA!$B$18,FU!$U2772)),U2772,"")</f>
        <v>Lomnice</v>
      </c>
      <c r="T2772" t="str">
        <f t="array" ref="T2772">IFERROR(INDEX($S$3:$S$6255,SMALL(IF(ISNUMBER(SEARCH("",$S$3:$S$6255)),ROW($S$1:$S$6253),""),ROW(S2770))),"")</f>
        <v>Lomnice</v>
      </c>
      <c r="U2772" t="s">
        <v>6219</v>
      </c>
      <c r="V2772">
        <v>559679.0</v>
      </c>
    </row>
    <row r="2773" spans="19:22" ht="12.75">
      <c r="S2773" t="str">
        <f>IF(ISNUMBER(SEARCH(ZAKL_DATA!$B$18,FU!$U2773)),U2773,"")</f>
        <v>Lomnice</v>
      </c>
      <c r="T2773" t="str">
        <f t="array" ref="T2773">IFERROR(INDEX($S$3:$S$6255,SMALL(IF(ISNUMBER(SEARCH("",$S$3:$S$6255)),ROW($S$1:$S$6253),""),ROW(S2771))),"")</f>
        <v>Lomnice</v>
      </c>
      <c r="U2773" t="s">
        <v>6219</v>
      </c>
      <c r="V2773">
        <v>559695.0</v>
      </c>
    </row>
    <row r="2774" spans="19:22" ht="12.75">
      <c r="S2774" t="str">
        <f>IF(ISNUMBER(SEARCH(ZAKL_DATA!$B$18,FU!$U2774)),U2774,"")</f>
        <v>Lomnice nad Lužnicí</v>
      </c>
      <c r="T2774" t="str">
        <f t="array" ref="T2774">IFERROR(INDEX($S$3:$S$6255,SMALL(IF(ISNUMBER(SEARCH("",$S$3:$S$6255)),ROW($S$1:$S$6253),""),ROW(S2772))),"")</f>
        <v>Lomnice nad Lužnicí</v>
      </c>
      <c r="U2774" t="s">
        <v>5319</v>
      </c>
      <c r="V2774">
        <v>559709.0</v>
      </c>
    </row>
    <row r="2775" spans="19:22" ht="12.75">
      <c r="S2775" t="str">
        <f>IF(ISNUMBER(SEARCH(ZAKL_DATA!$B$18,FU!$U2775)),U2775,"")</f>
        <v>Lomnice nad Popelkou</v>
      </c>
      <c r="T2775" t="str">
        <f t="array" ref="T2775">IFERROR(INDEX($S$3:$S$6255,SMALL(IF(ISNUMBER(SEARCH("",$S$3:$S$6255)),ROW($S$1:$S$6253),""),ROW(S2773))),"")</f>
        <v>Lomnice nad Popelkou</v>
      </c>
      <c r="U2775" t="s">
        <v>7505</v>
      </c>
      <c r="V2775">
        <v>559717.0</v>
      </c>
    </row>
    <row r="2776" spans="19:22" ht="12.75">
      <c r="S2776" t="str">
        <f>IF(ISNUMBER(SEARCH(ZAKL_DATA!$B$18,FU!$U2776)),U2776,"")</f>
        <v>Lomnička</v>
      </c>
      <c r="T2776" t="str">
        <f t="array" ref="T2776">IFERROR(INDEX($S$3:$S$6255,SMALL(IF(ISNUMBER(SEARCH("",$S$3:$S$6255)),ROW($S$1:$S$6253),""),ROW(S2774))),"")</f>
        <v>Lomnička</v>
      </c>
      <c r="U2776" t="s">
        <v>7882</v>
      </c>
      <c r="V2776">
        <v>559725.0</v>
      </c>
    </row>
    <row r="2777" spans="19:22" ht="12.75">
      <c r="S2777" t="str">
        <f>IF(ISNUMBER(SEARCH(ZAKL_DATA!$B$18,FU!$U2777)),U2777,"")</f>
        <v>Lomy</v>
      </c>
      <c r="T2777" t="str">
        <f t="array" ref="T2777">IFERROR(INDEX($S$3:$S$6255,SMALL(IF(ISNUMBER(SEARCH("",$S$3:$S$6255)),ROW($S$1:$S$6253),""),ROW(S2775))),"")</f>
        <v>Lomy</v>
      </c>
      <c r="U2777" t="s">
        <v>8182</v>
      </c>
      <c r="V2777">
        <v>559733.0</v>
      </c>
    </row>
    <row r="2778" spans="19:22" ht="12.75">
      <c r="S2778" t="str">
        <f>IF(ISNUMBER(SEARCH(ZAKL_DATA!$B$18,FU!$U2778)),U2778,"")</f>
        <v>Lopeník</v>
      </c>
      <c r="T2778" t="str">
        <f t="array" ref="T2778">IFERROR(INDEX($S$3:$S$6255,SMALL(IF(ISNUMBER(SEARCH("",$S$3:$S$6255)),ROW($S$1:$S$6253),""),ROW(S2776))),"")</f>
        <v>Lopeník</v>
      </c>
      <c r="U2778" t="s">
        <v>8484</v>
      </c>
      <c r="V2778">
        <v>559741.0</v>
      </c>
    </row>
    <row r="2779" spans="19:22" ht="12.75">
      <c r="S2779" t="str">
        <f>IF(ISNUMBER(SEARCH(ZAKL_DATA!$B$18,FU!$U2779)),U2779,"")</f>
        <v>Losiná</v>
      </c>
      <c r="T2779" t="str">
        <f t="array" ref="T2779">IFERROR(INDEX($S$3:$S$6255,SMALL(IF(ISNUMBER(SEARCH("",$S$3:$S$6255)),ROW($S$1:$S$6253),""),ROW(S2777))),"")</f>
        <v>Losiná</v>
      </c>
      <c r="U2779" t="s">
        <v>6077</v>
      </c>
      <c r="V2779">
        <v>559750.0</v>
      </c>
    </row>
    <row r="2780" spans="19:22" ht="12.75">
      <c r="S2780" t="str">
        <f>IF(ISNUMBER(SEARCH(ZAKL_DATA!$B$18,FU!$U2780)),U2780,"")</f>
        <v>Lošany</v>
      </c>
      <c r="T2780" t="str">
        <f t="array" ref="T2780">IFERROR(INDEX($S$3:$S$6255,SMALL(IF(ISNUMBER(SEARCH("",$S$3:$S$6255)),ROW($S$1:$S$6253),""),ROW(S2778))),"")</f>
        <v>Lošany</v>
      </c>
      <c r="U2780" t="s">
        <v>4305</v>
      </c>
      <c r="V2780">
        <v>559768.0</v>
      </c>
    </row>
    <row r="2781" spans="19:22" ht="12.75">
      <c r="S2781" t="str">
        <f>IF(ISNUMBER(SEARCH(ZAKL_DATA!$B$18,FU!$U2781)),U2781,"")</f>
        <v>Loštice</v>
      </c>
      <c r="T2781" t="str">
        <f t="array" ref="T2781">IFERROR(INDEX($S$3:$S$6255,SMALL(IF(ISNUMBER(SEARCH("",$S$3:$S$6255)),ROW($S$1:$S$6253),""),ROW(S2779))),"")</f>
        <v>Loštice</v>
      </c>
      <c r="U2781" t="s">
        <v>4890</v>
      </c>
      <c r="V2781">
        <v>559776.0</v>
      </c>
    </row>
    <row r="2782" spans="19:22" ht="12.75">
      <c r="S2782" t="str">
        <f>IF(ISNUMBER(SEARCH(ZAKL_DATA!$B$18,FU!$U2782)),U2782,"")</f>
        <v>Loucká</v>
      </c>
      <c r="T2782" t="str">
        <f t="array" ref="T2782">IFERROR(INDEX($S$3:$S$6255,SMALL(IF(ISNUMBER(SEARCH("",$S$3:$S$6255)),ROW($S$1:$S$6253),""),ROW(S2780))),"")</f>
        <v>Loucká</v>
      </c>
      <c r="U2782" t="s">
        <v>4459</v>
      </c>
      <c r="V2782">
        <v>559792.0</v>
      </c>
    </row>
    <row r="2783" spans="19:22" ht="12.75">
      <c r="S2783" t="str">
        <f>IF(ISNUMBER(SEARCH(ZAKL_DATA!$B$18,FU!$U2783)),U2783,"")</f>
        <v>Loučany</v>
      </c>
      <c r="T2783" t="str">
        <f t="array" ref="T2783">IFERROR(INDEX($S$3:$S$6255,SMALL(IF(ISNUMBER(SEARCH("",$S$3:$S$6255)),ROW($S$1:$S$6253),""),ROW(S2781))),"")</f>
        <v>Loučany</v>
      </c>
      <c r="U2783" t="s">
        <v>5731</v>
      </c>
      <c r="V2783">
        <v>559806.0</v>
      </c>
    </row>
    <row r="2784" spans="19:22" ht="12.75">
      <c r="S2784" t="str">
        <f>IF(ISNUMBER(SEARCH(ZAKL_DATA!$B$18,FU!$U2784)),U2784,"")</f>
        <v>Loučeň</v>
      </c>
      <c r="T2784" t="str">
        <f t="array" ref="T2784">IFERROR(INDEX($S$3:$S$6255,SMALL(IF(ISNUMBER(SEARCH("",$S$3:$S$6255)),ROW($S$1:$S$6253),""),ROW(S2782))),"")</f>
        <v>Loučeň</v>
      </c>
      <c r="U2784" t="s">
        <v>4668</v>
      </c>
      <c r="V2784">
        <v>559814.0</v>
      </c>
    </row>
    <row r="2785" spans="19:22" ht="12.75">
      <c r="S2785" t="str">
        <f>IF(ISNUMBER(SEARCH(ZAKL_DATA!$B$18,FU!$U2785)),U2785,"")</f>
        <v>Loučim</v>
      </c>
      <c r="T2785" t="str">
        <f t="array" ref="T2785">IFERROR(INDEX($S$3:$S$6255,SMALL(IF(ISNUMBER(SEARCH("",$S$3:$S$6255)),ROW($S$1:$S$6253),""),ROW(S2783))),"")</f>
        <v>Loučim</v>
      </c>
      <c r="U2785" t="s">
        <v>5878</v>
      </c>
      <c r="V2785">
        <v>559822.0</v>
      </c>
    </row>
    <row r="2786" spans="19:22" ht="12.75">
      <c r="S2786" t="str">
        <f>IF(ISNUMBER(SEARCH(ZAKL_DATA!$B$18,FU!$U2786)),U2786,"")</f>
        <v>Loučka</v>
      </c>
      <c r="T2786" t="str">
        <f t="array" ref="T2786">IFERROR(INDEX($S$3:$S$6255,SMALL(IF(ISNUMBER(SEARCH("",$S$3:$S$6255)),ROW($S$1:$S$6253),""),ROW(S2784))),"")</f>
        <v>Loučka</v>
      </c>
      <c r="U2786" t="s">
        <v>5135</v>
      </c>
      <c r="V2786">
        <v>559849.0</v>
      </c>
    </row>
    <row r="2787" spans="19:22" ht="12.75">
      <c r="S2787" t="str">
        <f>IF(ISNUMBER(SEARCH(ZAKL_DATA!$B$18,FU!$U2787)),U2787,"")</f>
        <v>Loučka</v>
      </c>
      <c r="T2787" t="str">
        <f t="array" ref="T2787">IFERROR(INDEX($S$3:$S$6255,SMALL(IF(ISNUMBER(SEARCH("",$S$3:$S$6255)),ROW($S$1:$S$6253),""),ROW(S2785))),"")</f>
        <v>Loučka</v>
      </c>
      <c r="U2787" t="s">
        <v>5135</v>
      </c>
      <c r="V2787">
        <v>559857.0</v>
      </c>
    </row>
    <row r="2788" spans="19:22" ht="12.75">
      <c r="S2788" t="str">
        <f>IF(ISNUMBER(SEARCH(ZAKL_DATA!$B$18,FU!$U2788)),U2788,"")</f>
        <v>Loučka</v>
      </c>
      <c r="T2788" t="str">
        <f t="array" ref="T2788">IFERROR(INDEX($S$3:$S$6255,SMALL(IF(ISNUMBER(SEARCH("",$S$3:$S$6255)),ROW($S$1:$S$6253),""),ROW(S2786))),"")</f>
        <v>Loučka</v>
      </c>
      <c r="U2788" t="s">
        <v>5135</v>
      </c>
      <c r="V2788">
        <v>559903.0</v>
      </c>
    </row>
    <row r="2789" spans="19:22" ht="12.75">
      <c r="S2789" t="str">
        <f>IF(ISNUMBER(SEARCH(ZAKL_DATA!$B$18,FU!$U2789)),U2789,"")</f>
        <v>Loučky</v>
      </c>
      <c r="T2789" t="str">
        <f t="array" ref="T2789">IFERROR(INDEX($S$3:$S$6255,SMALL(IF(ISNUMBER(SEARCH("",$S$3:$S$6255)),ROW($S$1:$S$6253),""),ROW(S2787))),"")</f>
        <v>Loučky</v>
      </c>
      <c r="U2789" t="s">
        <v>7244</v>
      </c>
      <c r="V2789">
        <v>559911.0</v>
      </c>
    </row>
    <row r="2790" spans="19:22" ht="12.75">
      <c r="S2790" t="str">
        <f>IF(ISNUMBER(SEARCH(ZAKL_DATA!$B$18,FU!$U2790)),U2790,"")</f>
        <v>Loučná nad Desnou</v>
      </c>
      <c r="T2790" t="str">
        <f t="array" ref="T2790">IFERROR(INDEX($S$3:$S$6255,SMALL(IF(ISNUMBER(SEARCH("",$S$3:$S$6255)),ROW($S$1:$S$6253),""),ROW(S2788))),"")</f>
        <v>Loučná nad Desnou</v>
      </c>
      <c r="U2790" t="s">
        <v>4893</v>
      </c>
      <c r="V2790">
        <v>559920.0</v>
      </c>
    </row>
    <row r="2791" spans="19:22" ht="12.75">
      <c r="S2791" t="str">
        <f>IF(ISNUMBER(SEARCH(ZAKL_DATA!$B$18,FU!$U2791)),U2791,"")</f>
        <v>Loučná pod Klínovcem</v>
      </c>
      <c r="T2791" t="str">
        <f t="array" ref="T2791">IFERROR(INDEX($S$3:$S$6255,SMALL(IF(ISNUMBER(SEARCH("",$S$3:$S$6255)),ROW($S$1:$S$6253),""),ROW(S2789))),"")</f>
        <v>Loučná pod Klínovcem</v>
      </c>
      <c r="U2791" t="s">
        <v>5306</v>
      </c>
      <c r="V2791">
        <v>559946.0</v>
      </c>
    </row>
    <row r="2792" spans="19:22" ht="12.75">
      <c r="S2792" t="str">
        <f>IF(ISNUMBER(SEARCH(ZAKL_DATA!$B$18,FU!$U2792)),U2792,"")</f>
        <v>Loučovice</v>
      </c>
      <c r="T2792" t="str">
        <f t="array" ref="T2792">IFERROR(INDEX($S$3:$S$6255,SMALL(IF(ISNUMBER(SEARCH("",$S$3:$S$6255)),ROW($S$1:$S$6253),""),ROW(S2790))),"")</f>
        <v>Loučovice</v>
      </c>
      <c r="U2792" t="s">
        <v>5240</v>
      </c>
      <c r="V2792">
        <v>559954.0</v>
      </c>
    </row>
    <row r="2793" spans="19:22" ht="12.75">
      <c r="S2793" t="str">
        <f>IF(ISNUMBER(SEARCH(ZAKL_DATA!$B$18,FU!$U2793)),U2793,"")</f>
        <v>Louka</v>
      </c>
      <c r="T2793" t="str">
        <f t="array" ref="T2793">IFERROR(INDEX($S$3:$S$6255,SMALL(IF(ISNUMBER(SEARCH("",$S$3:$S$6255)),ROW($S$1:$S$6253),""),ROW(S2791))),"")</f>
        <v>Louka</v>
      </c>
      <c r="U2793" t="s">
        <v>5879</v>
      </c>
      <c r="V2793">
        <v>559962.0</v>
      </c>
    </row>
    <row r="2794" spans="19:22" ht="12.75">
      <c r="S2794" t="str">
        <f>IF(ISNUMBER(SEARCH(ZAKL_DATA!$B$18,FU!$U2794)),U2794,"")</f>
        <v>Louka</v>
      </c>
      <c r="T2794" t="str">
        <f t="array" ref="T2794">IFERROR(INDEX($S$3:$S$6255,SMALL(IF(ISNUMBER(SEARCH("",$S$3:$S$6255)),ROW($S$1:$S$6253),""),ROW(S2792))),"")</f>
        <v>Louka</v>
      </c>
      <c r="U2794" t="s">
        <v>5879</v>
      </c>
      <c r="V2794">
        <v>559997.0</v>
      </c>
    </row>
    <row r="2795" spans="19:22" ht="12.75">
      <c r="S2795" t="str">
        <f>IF(ISNUMBER(SEARCH(ZAKL_DATA!$B$18,FU!$U2795)),U2795,"")</f>
        <v>Louka u Litvínova</v>
      </c>
      <c r="T2795" t="str">
        <f t="array" ref="T2795">IFERROR(INDEX($S$3:$S$6255,SMALL(IF(ISNUMBER(SEARCH("",$S$3:$S$6255)),ROW($S$1:$S$6253),""),ROW(S2793))),"")</f>
        <v>Louka u Litvínova</v>
      </c>
      <c r="U2795" t="s">
        <v>6773</v>
      </c>
      <c r="V2795">
        <v>560006.0</v>
      </c>
    </row>
    <row r="2796" spans="19:22" ht="12.75">
      <c r="S2796" t="str">
        <f>IF(ISNUMBER(SEARCH(ZAKL_DATA!$B$18,FU!$U2796)),U2796,"")</f>
        <v>Loukov</v>
      </c>
      <c r="T2796" t="str">
        <f t="array" ref="T2796">IFERROR(INDEX($S$3:$S$6255,SMALL(IF(ISNUMBER(SEARCH("",$S$3:$S$6255)),ROW($S$1:$S$6253),""),ROW(S2794))),"")</f>
        <v>Loukov</v>
      </c>
      <c r="U2796" t="s">
        <v>7028</v>
      </c>
      <c r="V2796">
        <v>560014.0</v>
      </c>
    </row>
    <row r="2797" spans="19:22" ht="12.75">
      <c r="S2797" t="str">
        <f>IF(ISNUMBER(SEARCH(ZAKL_DATA!$B$18,FU!$U2797)),U2797,"")</f>
        <v>Loukov</v>
      </c>
      <c r="T2797" t="str">
        <f t="array" ref="T2797">IFERROR(INDEX($S$3:$S$6255,SMALL(IF(ISNUMBER(SEARCH("",$S$3:$S$6255)),ROW($S$1:$S$6253),""),ROW(S2795))),"")</f>
        <v>Loukov</v>
      </c>
      <c r="U2797" t="s">
        <v>7028</v>
      </c>
      <c r="V2797">
        <v>560057.0</v>
      </c>
    </row>
    <row r="2798" spans="19:22" ht="12.75">
      <c r="S2798" t="str">
        <f>IF(ISNUMBER(SEARCH(ZAKL_DATA!$B$18,FU!$U2798)),U2798,"")</f>
        <v>Loukovec</v>
      </c>
      <c r="T2798" t="str">
        <f t="array" ref="T2798">IFERROR(INDEX($S$3:$S$6255,SMALL(IF(ISNUMBER(SEARCH("",$S$3:$S$6255)),ROW($S$1:$S$6253),""),ROW(S2796))),"")</f>
        <v>Loukovec</v>
      </c>
      <c r="U2798" t="s">
        <v>4561</v>
      </c>
      <c r="V2798">
        <v>560081.0</v>
      </c>
    </row>
    <row r="2799" spans="19:22" ht="12.75">
      <c r="S2799" t="str">
        <f>IF(ISNUMBER(SEARCH(ZAKL_DATA!$B$18,FU!$U2799)),U2799,"")</f>
        <v>Loukovice</v>
      </c>
      <c r="T2799" t="str">
        <f t="array" ref="T2799">IFERROR(INDEX($S$3:$S$6255,SMALL(IF(ISNUMBER(SEARCH("",$S$3:$S$6255)),ROW($S$1:$S$6253),""),ROW(S2797))),"")</f>
        <v>Loukovice</v>
      </c>
      <c r="U2799" t="s">
        <v>8414</v>
      </c>
      <c r="V2799">
        <v>560111.0</v>
      </c>
    </row>
    <row r="2800" spans="19:22" ht="12.75">
      <c r="S2800" t="str">
        <f>IF(ISNUMBER(SEARCH(ZAKL_DATA!$B$18,FU!$U2800)),U2800,"")</f>
        <v>Louňová</v>
      </c>
      <c r="T2800" t="str">
        <f t="array" ref="T2800">IFERROR(INDEX($S$3:$S$6255,SMALL(IF(ISNUMBER(SEARCH("",$S$3:$S$6255)),ROW($S$1:$S$6253),""),ROW(S2798))),"")</f>
        <v>Louňová</v>
      </c>
      <c r="U2800" t="s">
        <v>6078</v>
      </c>
      <c r="V2800">
        <v>560120.0</v>
      </c>
    </row>
    <row r="2801" spans="19:22" ht="12.75">
      <c r="S2801" t="str">
        <f>IF(ISNUMBER(SEARCH(ZAKL_DATA!$B$18,FU!$U2801)),U2801,"")</f>
        <v>Louňovice</v>
      </c>
      <c r="T2801" t="str">
        <f t="array" ref="T2801">IFERROR(INDEX($S$3:$S$6255,SMALL(IF(ISNUMBER(SEARCH("",$S$3:$S$6255)),ROW($S$1:$S$6253),""),ROW(S2799))),"")</f>
        <v>Louňovice</v>
      </c>
      <c r="U2801" t="s">
        <v>4750</v>
      </c>
      <c r="V2801">
        <v>560146.0</v>
      </c>
    </row>
    <row r="2802" spans="19:22" ht="12.75">
      <c r="S2802" t="str">
        <f>IF(ISNUMBER(SEARCH(ZAKL_DATA!$B$18,FU!$U2802)),U2802,"")</f>
        <v>Louňovice pod Blaníkem</v>
      </c>
      <c r="T2802" t="str">
        <f t="array" ref="T2802">IFERROR(INDEX($S$3:$S$6255,SMALL(IF(ISNUMBER(SEARCH("",$S$3:$S$6255)),ROW($S$1:$S$6253),""),ROW(S2800))),"")</f>
        <v>Louňovice pod Blaníkem</v>
      </c>
      <c r="U2802" t="s">
        <v>3982</v>
      </c>
      <c r="V2802">
        <v>560162.0</v>
      </c>
    </row>
    <row r="2803" spans="19:22" ht="12.75">
      <c r="S2803" t="str">
        <f>IF(ISNUMBER(SEARCH(ZAKL_DATA!$B$18,FU!$U2803)),U2803,"")</f>
        <v>Louny</v>
      </c>
      <c r="T2803" t="str">
        <f t="array" ref="T2803">IFERROR(INDEX($S$3:$S$6255,SMALL(IF(ISNUMBER(SEARCH("",$S$3:$S$6255)),ROW($S$1:$S$6253),""),ROW(S2801))),"")</f>
        <v>Louny</v>
      </c>
      <c r="U2803" t="s">
        <v>6676</v>
      </c>
      <c r="V2803">
        <v>560171.0</v>
      </c>
    </row>
    <row r="2804" spans="19:22" ht="12.75">
      <c r="S2804" t="str">
        <f>IF(ISNUMBER(SEARCH(ZAKL_DATA!$B$18,FU!$U2804)),U2804,"")</f>
        <v>Loužnice</v>
      </c>
      <c r="T2804" t="str">
        <f t="array" ref="T2804">IFERROR(INDEX($S$3:$S$6255,SMALL(IF(ISNUMBER(SEARCH("",$S$3:$S$6255)),ROW($S$1:$S$6253),""),ROW(S2802))),"")</f>
        <v>Loužnice</v>
      </c>
      <c r="U2804" t="s">
        <v>6481</v>
      </c>
      <c r="V2804">
        <v>560189.0</v>
      </c>
    </row>
    <row r="2805" spans="19:22" ht="12.75">
      <c r="S2805" t="str">
        <f>IF(ISNUMBER(SEARCH(ZAKL_DATA!$B$18,FU!$U2805)),U2805,"")</f>
        <v>Lovčice</v>
      </c>
      <c r="T2805" t="str">
        <f t="array" ref="T2805">IFERROR(INDEX($S$3:$S$6255,SMALL(IF(ISNUMBER(SEARCH("",$S$3:$S$6255)),ROW($S$1:$S$6253),""),ROW(S2803))),"")</f>
        <v>Lovčice</v>
      </c>
      <c r="U2805" t="s">
        <v>7001</v>
      </c>
      <c r="V2805">
        <v>560197.0</v>
      </c>
    </row>
    <row r="2806" spans="19:22" ht="12.75">
      <c r="S2806" t="str">
        <f>IF(ISNUMBER(SEARCH(ZAKL_DATA!$B$18,FU!$U2806)),U2806,"")</f>
        <v>Lovčice</v>
      </c>
      <c r="T2806" t="str">
        <f t="array" ref="T2806">IFERROR(INDEX($S$3:$S$6255,SMALL(IF(ISNUMBER(SEARCH("",$S$3:$S$6255)),ROW($S$1:$S$6253),""),ROW(S2804))),"")</f>
        <v>Lovčice</v>
      </c>
      <c r="U2806" t="s">
        <v>7001</v>
      </c>
      <c r="V2806">
        <v>560201.0</v>
      </c>
    </row>
    <row r="2807" spans="19:22" ht="12.75">
      <c r="S2807" t="str">
        <f>IF(ISNUMBER(SEARCH(ZAKL_DATA!$B$18,FU!$U2807)),U2807,"")</f>
        <v>Lovčičky</v>
      </c>
      <c r="T2807" t="str">
        <f t="array" ref="T2807">IFERROR(INDEX($S$3:$S$6255,SMALL(IF(ISNUMBER(SEARCH("",$S$3:$S$6255)),ROW($S$1:$S$6253),""),ROW(S2805))),"")</f>
        <v>Lovčičky</v>
      </c>
      <c r="U2807" t="s">
        <v>8543</v>
      </c>
      <c r="V2807">
        <v>560219.0</v>
      </c>
    </row>
    <row r="2808" spans="19:22" ht="12.75">
      <c r="S2808" t="str">
        <f>IF(ISNUMBER(SEARCH(ZAKL_DATA!$B$18,FU!$U2808)),U2808,"")</f>
        <v>Lovčovice</v>
      </c>
      <c r="T2808" t="str">
        <f t="array" ref="T2808">IFERROR(INDEX($S$3:$S$6255,SMALL(IF(ISNUMBER(SEARCH("",$S$3:$S$6255)),ROW($S$1:$S$6253),""),ROW(S2806))),"")</f>
        <v>Lovčovice</v>
      </c>
      <c r="U2808" t="s">
        <v>5181</v>
      </c>
      <c r="V2808">
        <v>560227.0</v>
      </c>
    </row>
    <row r="2809" spans="19:22" ht="12.75">
      <c r="S2809" t="str">
        <f>IF(ISNUMBER(SEARCH(ZAKL_DATA!$B$18,FU!$U2809)),U2809,"")</f>
        <v>Lovečkovice</v>
      </c>
      <c r="T2809" t="str">
        <f t="array" ref="T2809">IFERROR(INDEX($S$3:$S$6255,SMALL(IF(ISNUMBER(SEARCH("",$S$3:$S$6255)),ROW($S$1:$S$6253),""),ROW(S2807))),"")</f>
        <v>Lovečkovice</v>
      </c>
      <c r="U2809" t="s">
        <v>6614</v>
      </c>
      <c r="V2809">
        <v>560235.0</v>
      </c>
    </row>
    <row r="2810" spans="19:22" ht="12.75">
      <c r="S2810" t="str">
        <f>IF(ISNUMBER(SEARCH(ZAKL_DATA!$B$18,FU!$U2810)),U2810,"")</f>
        <v>Lovosice</v>
      </c>
      <c r="T2810" t="str">
        <f t="array" ref="T2810">IFERROR(INDEX($S$3:$S$6255,SMALL(IF(ISNUMBER(SEARCH("",$S$3:$S$6255)),ROW($S$1:$S$6253),""),ROW(S2808))),"")</f>
        <v>Lovosice</v>
      </c>
      <c r="U2810" t="s">
        <v>6615</v>
      </c>
      <c r="V2810">
        <v>560243.0</v>
      </c>
    </row>
    <row r="2811" spans="19:22" ht="12.75">
      <c r="S2811" t="str">
        <f>IF(ISNUMBER(SEARCH(ZAKL_DATA!$B$18,FU!$U2811)),U2811,"")</f>
        <v>Loza</v>
      </c>
      <c r="T2811" t="str">
        <f t="array" ref="T2811">IFERROR(INDEX($S$3:$S$6255,SMALL(IF(ISNUMBER(SEARCH("",$S$3:$S$6255)),ROW($S$1:$S$6253),""),ROW(S2809))),"")</f>
        <v>Loza</v>
      </c>
      <c r="U2811" t="s">
        <v>6712</v>
      </c>
      <c r="V2811">
        <v>560251.0</v>
      </c>
    </row>
    <row r="2812" spans="19:22" ht="12.75">
      <c r="S2812" t="str">
        <f>IF(ISNUMBER(SEARCH(ZAKL_DATA!$B$18,FU!$U2812)),U2812,"")</f>
        <v>Lozice</v>
      </c>
      <c r="T2812" t="str">
        <f t="array" ref="T2812">IFERROR(INDEX($S$3:$S$6255,SMALL(IF(ISNUMBER(SEARCH("",$S$3:$S$6255)),ROW($S$1:$S$6253),""),ROW(S2810))),"")</f>
        <v>Lozice</v>
      </c>
      <c r="U2812" t="s">
        <v>7108</v>
      </c>
      <c r="V2812">
        <v>560260.0</v>
      </c>
    </row>
    <row r="2813" spans="19:22" ht="12.75">
      <c r="S2813" t="str">
        <f>IF(ISNUMBER(SEARCH(ZAKL_DATA!$B$18,FU!$U2813)),U2813,"")</f>
        <v>Lštění</v>
      </c>
      <c r="T2813" t="str">
        <f t="array" ref="T2813">IFERROR(INDEX($S$3:$S$6255,SMALL(IF(ISNUMBER(SEARCH("",$S$3:$S$6255)),ROW($S$1:$S$6253),""),ROW(S2811))),"")</f>
        <v>Lštění</v>
      </c>
      <c r="U2813" t="s">
        <v>4182</v>
      </c>
      <c r="V2813">
        <v>560278.0</v>
      </c>
    </row>
    <row r="2814" spans="19:22" ht="12.75">
      <c r="S2814" t="str">
        <f>IF(ISNUMBER(SEARCH(ZAKL_DATA!$B$18,FU!$U2814)),U2814,"")</f>
        <v>Lubě</v>
      </c>
      <c r="T2814" t="str">
        <f t="array" ref="T2814">IFERROR(INDEX($S$3:$S$6255,SMALL(IF(ISNUMBER(SEARCH("",$S$3:$S$6255)),ROW($S$1:$S$6253),""),ROW(S2812))),"")</f>
        <v>Lubě</v>
      </c>
      <c r="U2814" t="s">
        <v>7800</v>
      </c>
      <c r="V2814">
        <v>560286.0</v>
      </c>
    </row>
    <row r="2815" spans="19:22" ht="12.75">
      <c r="S2815" t="str">
        <f>IF(ISNUMBER(SEARCH(ZAKL_DATA!$B$18,FU!$U2815)),U2815,"")</f>
        <v>Lubenec</v>
      </c>
      <c r="T2815" t="str">
        <f t="array" ref="T2815">IFERROR(INDEX($S$3:$S$6255,SMALL(IF(ISNUMBER(SEARCH("",$S$3:$S$6255)),ROW($S$1:$S$6253),""),ROW(S2813))),"")</f>
        <v>Lubenec</v>
      </c>
      <c r="U2815" t="s">
        <v>6711</v>
      </c>
      <c r="V2815">
        <v>560294.0</v>
      </c>
    </row>
    <row r="2816" spans="19:22" ht="12.75">
      <c r="S2816" t="str">
        <f>IF(ISNUMBER(SEARCH(ZAKL_DATA!$B$18,FU!$U2816)),U2816,"")</f>
        <v>Luběnice</v>
      </c>
      <c r="T2816" t="str">
        <f t="array" ref="T2816">IFERROR(INDEX($S$3:$S$6255,SMALL(IF(ISNUMBER(SEARCH("",$S$3:$S$6255)),ROW($S$1:$S$6253),""),ROW(S2814))),"")</f>
        <v>Luběnice</v>
      </c>
      <c r="U2816" t="s">
        <v>5729</v>
      </c>
      <c r="V2816">
        <v>560308.0</v>
      </c>
    </row>
    <row r="2817" spans="19:22" ht="12.75">
      <c r="S2817" t="str">
        <f>IF(ISNUMBER(SEARCH(ZAKL_DATA!$B$18,FU!$U2817)),U2817,"")</f>
        <v>Lubná</v>
      </c>
      <c r="T2817" t="str">
        <f t="array" ref="T2817">IFERROR(INDEX($S$3:$S$6255,SMALL(IF(ISNUMBER(SEARCH("",$S$3:$S$6255)),ROW($S$1:$S$6253),""),ROW(S2815))),"")</f>
        <v>Lubná</v>
      </c>
      <c r="U2817" t="s">
        <v>5051</v>
      </c>
      <c r="V2817">
        <v>560316.0</v>
      </c>
    </row>
    <row r="2818" spans="19:22" ht="12.75">
      <c r="S2818" t="str">
        <f>IF(ISNUMBER(SEARCH(ZAKL_DATA!$B$18,FU!$U2818)),U2818,"")</f>
        <v>Lubná</v>
      </c>
      <c r="T2818" t="str">
        <f t="array" ref="T2818">IFERROR(INDEX($S$3:$S$6255,SMALL(IF(ISNUMBER(SEARCH("",$S$3:$S$6255)),ROW($S$1:$S$6253),""),ROW(S2816))),"")</f>
        <v>Lubná</v>
      </c>
      <c r="U2818" t="s">
        <v>5051</v>
      </c>
      <c r="V2818">
        <v>560324.0</v>
      </c>
    </row>
    <row r="2819" spans="19:22" ht="12.75">
      <c r="S2819" t="str">
        <f>IF(ISNUMBER(SEARCH(ZAKL_DATA!$B$18,FU!$U2819)),U2819,"")</f>
        <v>Lubná</v>
      </c>
      <c r="T2819" t="str">
        <f t="array" ref="T2819">IFERROR(INDEX($S$3:$S$6255,SMALL(IF(ISNUMBER(SEARCH("",$S$3:$S$6255)),ROW($S$1:$S$6253),""),ROW(S2817))),"")</f>
        <v>Lubná</v>
      </c>
      <c r="U2819" t="s">
        <v>5051</v>
      </c>
      <c r="V2819">
        <v>560332.0</v>
      </c>
    </row>
    <row r="2820" spans="19:22" ht="12.75">
      <c r="S2820" t="str">
        <f>IF(ISNUMBER(SEARCH(ZAKL_DATA!$B$18,FU!$U2820)),U2820,"")</f>
        <v>Lubné</v>
      </c>
      <c r="T2820" t="str">
        <f t="array" ref="T2820">IFERROR(INDEX($S$3:$S$6255,SMALL(IF(ISNUMBER(SEARCH("",$S$3:$S$6255)),ROW($S$1:$S$6253),""),ROW(S2818))),"")</f>
        <v>Lubné</v>
      </c>
      <c r="U2820" t="s">
        <v>8735</v>
      </c>
      <c r="V2820">
        <v>560341.0</v>
      </c>
    </row>
    <row r="2821" spans="19:22" ht="12.75">
      <c r="S2821" t="str">
        <f>IF(ISNUMBER(SEARCH(ZAKL_DATA!$B$18,FU!$U2821)),U2821,"")</f>
        <v>Lubnice</v>
      </c>
      <c r="T2821" t="str">
        <f t="array" ref="T2821">IFERROR(INDEX($S$3:$S$6255,SMALL(IF(ISNUMBER(SEARCH("",$S$3:$S$6255)),ROW($S$1:$S$6253),""),ROW(S2819))),"")</f>
        <v>Lubnice</v>
      </c>
      <c r="U2821" t="s">
        <v>8624</v>
      </c>
      <c r="V2821">
        <v>560359.0</v>
      </c>
    </row>
    <row r="2822" spans="19:22" ht="12.75">
      <c r="S2822" t="str">
        <f>IF(ISNUMBER(SEARCH(ZAKL_DATA!$B$18,FU!$U2822)),U2822,"")</f>
        <v>Lubník</v>
      </c>
      <c r="T2822" t="str">
        <f t="array" ref="T2822">IFERROR(INDEX($S$3:$S$6255,SMALL(IF(ISNUMBER(SEARCH("",$S$3:$S$6255)),ROW($S$1:$S$6253),""),ROW(S2820))),"")</f>
        <v>Lubník</v>
      </c>
      <c r="U2822" t="s">
        <v>7723</v>
      </c>
      <c r="V2822">
        <v>560367.0</v>
      </c>
    </row>
    <row r="2823" spans="19:22" ht="12.75">
      <c r="S2823" t="str">
        <f>IF(ISNUMBER(SEARCH(ZAKL_DATA!$B$18,FU!$U2823)),U2823,"")</f>
        <v>Luboměř</v>
      </c>
      <c r="T2823" t="str">
        <f t="array" ref="T2823">IFERROR(INDEX($S$3:$S$6255,SMALL(IF(ISNUMBER(SEARCH("",$S$3:$S$6255)),ROW($S$1:$S$6253),""),ROW(S2821))),"")</f>
        <v>Luboměř</v>
      </c>
      <c r="U2823" t="s">
        <v>8958</v>
      </c>
      <c r="V2823">
        <v>560375.0</v>
      </c>
    </row>
    <row r="2824" spans="19:22" ht="12.75">
      <c r="S2824" t="str">
        <f>IF(ISNUMBER(SEARCH(ZAKL_DATA!$B$18,FU!$U2824)),U2824,"")</f>
        <v>Luby</v>
      </c>
      <c r="T2824" t="str">
        <f t="array" ref="T2824">IFERROR(INDEX($S$3:$S$6255,SMALL(IF(ISNUMBER(SEARCH("",$S$3:$S$6255)),ROW($S$1:$S$6253),""),ROW(S2822))),"")</f>
        <v>Luby</v>
      </c>
      <c r="U2824" t="s">
        <v>5933</v>
      </c>
      <c r="V2824">
        <v>560383.0</v>
      </c>
    </row>
    <row r="2825" spans="19:22" ht="12.75">
      <c r="S2825" t="str">
        <f>IF(ISNUMBER(SEARCH(ZAKL_DATA!$B$18,FU!$U2825)),U2825,"")</f>
        <v>Lučany nad Nisou</v>
      </c>
      <c r="T2825" t="str">
        <f t="array" ref="T2825">IFERROR(INDEX($S$3:$S$6255,SMALL(IF(ISNUMBER(SEARCH("",$S$3:$S$6255)),ROW($S$1:$S$6253),""),ROW(S2823))),"")</f>
        <v>Lučany nad Nisou</v>
      </c>
      <c r="U2825" t="s">
        <v>6482</v>
      </c>
      <c r="V2825">
        <v>560391.0</v>
      </c>
    </row>
    <row r="2826" spans="19:22" ht="12.75">
      <c r="S2826" t="str">
        <f>IF(ISNUMBER(SEARCH(ZAKL_DATA!$B$18,FU!$U2826)),U2826,"")</f>
        <v>Lučice</v>
      </c>
      <c r="T2826" t="str">
        <f t="array" ref="T2826">IFERROR(INDEX($S$3:$S$6255,SMALL(IF(ISNUMBER(SEARCH("",$S$3:$S$6255)),ROW($S$1:$S$6253),""),ROW(S2824))),"")</f>
        <v>Lučice</v>
      </c>
      <c r="U2826" t="s">
        <v>6891</v>
      </c>
      <c r="V2826">
        <v>560405.0</v>
      </c>
    </row>
    <row r="2827" spans="19:22" ht="12.75">
      <c r="S2827" t="str">
        <f>IF(ISNUMBER(SEARCH(ZAKL_DATA!$B$18,FU!$U2827)),U2827,"")</f>
        <v>Lučina</v>
      </c>
      <c r="T2827" t="str">
        <f t="array" ref="T2827">IFERROR(INDEX($S$3:$S$6255,SMALL(IF(ISNUMBER(SEARCH("",$S$3:$S$6255)),ROW($S$1:$S$6253),""),ROW(S2825))),"")</f>
        <v>Lučina</v>
      </c>
      <c r="U2827" t="s">
        <v>8870</v>
      </c>
      <c r="V2827">
        <v>560413.0</v>
      </c>
    </row>
    <row r="2828" spans="19:22" ht="12.75">
      <c r="S2828" t="str">
        <f>IF(ISNUMBER(SEARCH(ZAKL_DATA!$B$18,FU!$U2828)),U2828,"")</f>
        <v>Ludgeřovice</v>
      </c>
      <c r="T2828" t="str">
        <f t="array" ref="T2828">IFERROR(INDEX($S$3:$S$6255,SMALL(IF(ISNUMBER(SEARCH("",$S$3:$S$6255)),ROW($S$1:$S$6253),""),ROW(S2826))),"")</f>
        <v>Ludgeřovice</v>
      </c>
      <c r="U2828" t="s">
        <v>3741</v>
      </c>
      <c r="V2828">
        <v>560421.0</v>
      </c>
    </row>
    <row r="2829" spans="19:22" ht="12.75">
      <c r="S2829" t="str">
        <f>IF(ISNUMBER(SEARCH(ZAKL_DATA!$B$18,FU!$U2829)),U2829,"")</f>
        <v>Ludíkov</v>
      </c>
      <c r="T2829" t="str">
        <f t="array" ref="T2829">IFERROR(INDEX($S$3:$S$6255,SMALL(IF(ISNUMBER(SEARCH("",$S$3:$S$6255)),ROW($S$1:$S$6253),""),ROW(S2827))),"")</f>
        <v>Ludíkov</v>
      </c>
      <c r="U2829" t="s">
        <v>4067</v>
      </c>
      <c r="V2829">
        <v>560430.0</v>
      </c>
    </row>
    <row r="2830" spans="19:22" ht="12.75">
      <c r="S2830" t="str">
        <f>IF(ISNUMBER(SEARCH(ZAKL_DATA!$B$18,FU!$U2830)),U2830,"")</f>
        <v>Ludkovice</v>
      </c>
      <c r="T2830" t="str">
        <f t="array" ref="T2830">IFERROR(INDEX($S$3:$S$6255,SMALL(IF(ISNUMBER(SEARCH("",$S$3:$S$6255)),ROW($S$1:$S$6253),""),ROW(S2828))),"")</f>
        <v>Ludkovice</v>
      </c>
      <c r="U2830" t="s">
        <v>8026</v>
      </c>
      <c r="V2830">
        <v>560448.0</v>
      </c>
    </row>
    <row r="2831" spans="19:22" ht="12.75">
      <c r="S2831" t="str">
        <f>IF(ISNUMBER(SEARCH(ZAKL_DATA!$B$18,FU!$U2831)),U2831,"")</f>
        <v>Ludmírov</v>
      </c>
      <c r="T2831" t="str">
        <f t="array" ref="T2831">IFERROR(INDEX($S$3:$S$6255,SMALL(IF(ISNUMBER(SEARCH("",$S$3:$S$6255)),ROW($S$1:$S$6253),""),ROW(S2829))),"")</f>
        <v>Ludmírov</v>
      </c>
      <c r="U2831" t="s">
        <v>8326</v>
      </c>
      <c r="V2831">
        <v>560456.0</v>
      </c>
    </row>
    <row r="2832" spans="19:22" ht="12.75">
      <c r="S2832" t="str">
        <f>IF(ISNUMBER(SEARCH(ZAKL_DATA!$B$18,FU!$U2832)),U2832,"")</f>
        <v>Ludslavice</v>
      </c>
      <c r="T2832" t="str">
        <f t="array" ref="T2832">IFERROR(INDEX($S$3:$S$6255,SMALL(IF(ISNUMBER(SEARCH("",$S$3:$S$6255)),ROW($S$1:$S$6253),""),ROW(S2830))),"")</f>
        <v>Ludslavice</v>
      </c>
      <c r="U2832" t="s">
        <v>8260</v>
      </c>
      <c r="V2832">
        <v>560464.0</v>
      </c>
    </row>
    <row r="2833" spans="19:22" ht="12.75">
      <c r="S2833" t="str">
        <f>IF(ISNUMBER(SEARCH(ZAKL_DATA!$B$18,FU!$U2833)),U2833,"")</f>
        <v>Ludvíkov</v>
      </c>
      <c r="T2833" t="str">
        <f t="array" ref="T2833">IFERROR(INDEX($S$3:$S$6255,SMALL(IF(ISNUMBER(SEARCH("",$S$3:$S$6255)),ROW($S$1:$S$6253),""),ROW(S2831))),"")</f>
        <v>Ludvíkov</v>
      </c>
      <c r="U2833" t="s">
        <v>5711</v>
      </c>
      <c r="V2833">
        <v>560472.0</v>
      </c>
    </row>
    <row r="2834" spans="19:22" ht="12.75">
      <c r="S2834" t="str">
        <f>IF(ISNUMBER(SEARCH(ZAKL_DATA!$B$18,FU!$U2834)),U2834,"")</f>
        <v>Ludvíkovice</v>
      </c>
      <c r="T2834" t="str">
        <f t="array" ref="T2834">IFERROR(INDEX($S$3:$S$6255,SMALL(IF(ISNUMBER(SEARCH("",$S$3:$S$6255)),ROW($S$1:$S$6253),""),ROW(S2832))),"")</f>
        <v>Ludvíkovice</v>
      </c>
      <c r="U2834" t="s">
        <v>5304</v>
      </c>
      <c r="V2834">
        <v>560481.0</v>
      </c>
    </row>
    <row r="2835" spans="19:22" ht="12.75">
      <c r="S2835" t="str">
        <f>IF(ISNUMBER(SEARCH(ZAKL_DATA!$B$18,FU!$U2835)),U2835,"")</f>
        <v>Luhačovice</v>
      </c>
      <c r="T2835" t="str">
        <f t="array" ref="T2835">IFERROR(INDEX($S$3:$S$6255,SMALL(IF(ISNUMBER(SEARCH("",$S$3:$S$6255)),ROW($S$1:$S$6253),""),ROW(S2833))),"")</f>
        <v>Luhačovice</v>
      </c>
      <c r="U2835" t="s">
        <v>8027</v>
      </c>
      <c r="V2835">
        <v>560499.0</v>
      </c>
    </row>
    <row r="2836" spans="19:22" ht="12.75">
      <c r="S2836" t="str">
        <f>IF(ISNUMBER(SEARCH(ZAKL_DATA!$B$18,FU!$U2836)),U2836,"")</f>
        <v>Luka</v>
      </c>
      <c r="T2836" t="str">
        <f t="array" ref="T2836">IFERROR(INDEX($S$3:$S$6255,SMALL(IF(ISNUMBER(SEARCH("",$S$3:$S$6255)),ROW($S$1:$S$6253),""),ROW(S2834))),"")</f>
        <v>Luka</v>
      </c>
      <c r="U2836" t="s">
        <v>3859</v>
      </c>
      <c r="V2836">
        <v>560502.0</v>
      </c>
    </row>
    <row r="2837" spans="19:22" ht="12.75">
      <c r="S2837" t="str">
        <f>IF(ISNUMBER(SEARCH(ZAKL_DATA!$B$18,FU!$U2837)),U2837,"")</f>
        <v>Luká</v>
      </c>
      <c r="T2837" t="str">
        <f t="array" ref="T2837">IFERROR(INDEX($S$3:$S$6255,SMALL(IF(ISNUMBER(SEARCH("",$S$3:$S$6255)),ROW($S$1:$S$6253),""),ROW(S2835))),"")</f>
        <v>Luká</v>
      </c>
      <c r="U2837" t="s">
        <v>3664</v>
      </c>
      <c r="V2837">
        <v>560511.0</v>
      </c>
    </row>
    <row r="2838" spans="19:22" ht="12.75">
      <c r="S2838" t="str">
        <f>IF(ISNUMBER(SEARCH(ZAKL_DATA!$B$18,FU!$U2838)),U2838,"")</f>
        <v>Luka nad Jihlavou</v>
      </c>
      <c r="T2838" t="str">
        <f t="array" ref="T2838">IFERROR(INDEX($S$3:$S$6255,SMALL(IF(ISNUMBER(SEARCH("",$S$3:$S$6255)),ROW($S$1:$S$6253),""),ROW(S2836))),"")</f>
        <v>Luka nad Jihlavou</v>
      </c>
      <c r="U2838" t="s">
        <v>8172</v>
      </c>
      <c r="V2838">
        <v>560529.0</v>
      </c>
    </row>
    <row r="2839" spans="19:22" ht="12.75">
      <c r="S2839" t="str">
        <f>IF(ISNUMBER(SEARCH(ZAKL_DATA!$B$18,FU!$U2839)),U2839,"")</f>
        <v>Lukavec</v>
      </c>
      <c r="T2839" t="str">
        <f t="array" ref="T2839">IFERROR(INDEX($S$3:$S$6255,SMALL(IF(ISNUMBER(SEARCH("",$S$3:$S$6255)),ROW($S$1:$S$6253),""),ROW(S2837))),"")</f>
        <v>Lukavec</v>
      </c>
      <c r="U2839" t="s">
        <v>5432</v>
      </c>
      <c r="V2839">
        <v>560537.0</v>
      </c>
    </row>
    <row r="2840" spans="19:22" ht="12.75">
      <c r="S2840" t="str">
        <f>IF(ISNUMBER(SEARCH(ZAKL_DATA!$B$18,FU!$U2840)),U2840,"")</f>
        <v>Lukavec</v>
      </c>
      <c r="T2840" t="str">
        <f t="array" ref="T2840">IFERROR(INDEX($S$3:$S$6255,SMALL(IF(ISNUMBER(SEARCH("",$S$3:$S$6255)),ROW($S$1:$S$6253),""),ROW(S2838))),"")</f>
        <v>Lukavec</v>
      </c>
      <c r="U2840" t="s">
        <v>5432</v>
      </c>
      <c r="V2840">
        <v>560545.0</v>
      </c>
    </row>
    <row r="2841" spans="19:22" ht="12.75">
      <c r="S2841" t="str">
        <f>IF(ISNUMBER(SEARCH(ZAKL_DATA!$B$18,FU!$U2841)),U2841,"")</f>
        <v>Lukavec u Hořic</v>
      </c>
      <c r="T2841" t="str">
        <f t="array" ref="T2841">IFERROR(INDEX($S$3:$S$6255,SMALL(IF(ISNUMBER(SEARCH("",$S$3:$S$6255)),ROW($S$1:$S$6253),""),ROW(S2839))),"")</f>
        <v>Lukavec u Hořic</v>
      </c>
      <c r="U2841" t="s">
        <v>7224</v>
      </c>
      <c r="V2841">
        <v>560553.0</v>
      </c>
    </row>
    <row r="2842" spans="19:22" ht="12.75">
      <c r="S2842" t="str">
        <f>IF(ISNUMBER(SEARCH(ZAKL_DATA!$B$18,FU!$U2842)),U2842,"")</f>
        <v>Lukavice</v>
      </c>
      <c r="T2842" t="str">
        <f t="array" ref="T2842">IFERROR(INDEX($S$3:$S$6255,SMALL(IF(ISNUMBER(SEARCH("",$S$3:$S$6255)),ROW($S$1:$S$6253),""),ROW(S2840))),"")</f>
        <v>Lukavice</v>
      </c>
      <c r="U2842" t="s">
        <v>4894</v>
      </c>
      <c r="V2842">
        <v>560561.0</v>
      </c>
    </row>
    <row r="2843" spans="19:22" ht="12.75">
      <c r="S2843" t="str">
        <f>IF(ISNUMBER(SEARCH(ZAKL_DATA!$B$18,FU!$U2843)),U2843,"")</f>
        <v>Lukavice</v>
      </c>
      <c r="T2843" t="str">
        <f t="array" ref="T2843">IFERROR(INDEX($S$3:$S$6255,SMALL(IF(ISNUMBER(SEARCH("",$S$3:$S$6255)),ROW($S$1:$S$6253),""),ROW(S2841))),"")</f>
        <v>Lukavice</v>
      </c>
      <c r="U2843" t="s">
        <v>4894</v>
      </c>
      <c r="V2843">
        <v>560570.0</v>
      </c>
    </row>
    <row r="2844" spans="19:22" ht="12.75">
      <c r="S2844" t="str">
        <f>IF(ISNUMBER(SEARCH(ZAKL_DATA!$B$18,FU!$U2844)),U2844,"")</f>
        <v>Lukavice</v>
      </c>
      <c r="T2844" t="str">
        <f t="array" ref="T2844">IFERROR(INDEX($S$3:$S$6255,SMALL(IF(ISNUMBER(SEARCH("",$S$3:$S$6255)),ROW($S$1:$S$6253),""),ROW(S2842))),"")</f>
        <v>Lukavice</v>
      </c>
      <c r="U2844" t="s">
        <v>4894</v>
      </c>
      <c r="V2844">
        <v>560588.0</v>
      </c>
    </row>
    <row r="2845" spans="19:22" ht="12.75">
      <c r="S2845" t="str">
        <f>IF(ISNUMBER(SEARCH(ZAKL_DATA!$B$18,FU!$U2845)),U2845,"")</f>
        <v>Lukavice</v>
      </c>
      <c r="T2845" t="str">
        <f t="array" ref="T2845">IFERROR(INDEX($S$3:$S$6255,SMALL(IF(ISNUMBER(SEARCH("",$S$3:$S$6255)),ROW($S$1:$S$6253),""),ROW(S2843))),"")</f>
        <v>Lukavice</v>
      </c>
      <c r="U2845" t="s">
        <v>4894</v>
      </c>
      <c r="V2845">
        <v>560596.0</v>
      </c>
    </row>
    <row r="2846" spans="19:22" ht="12.75">
      <c r="S2846" t="str">
        <f>IF(ISNUMBER(SEARCH(ZAKL_DATA!$B$18,FU!$U2846)),U2846,"")</f>
        <v>Lukov</v>
      </c>
      <c r="T2846" t="str">
        <f t="array" ref="T2846">IFERROR(INDEX($S$3:$S$6255,SMALL(IF(ISNUMBER(SEARCH("",$S$3:$S$6255)),ROW($S$1:$S$6253),""),ROW(S2844))),"")</f>
        <v>Lukov</v>
      </c>
      <c r="U2846" t="s">
        <v>5334</v>
      </c>
      <c r="V2846">
        <v>560600.0</v>
      </c>
    </row>
    <row r="2847" spans="19:22" ht="12.75">
      <c r="S2847" t="str">
        <f>IF(ISNUMBER(SEARCH(ZAKL_DATA!$B$18,FU!$U2847)),U2847,"")</f>
        <v>Lukov</v>
      </c>
      <c r="T2847" t="str">
        <f t="array" ref="T2847">IFERROR(INDEX($S$3:$S$6255,SMALL(IF(ISNUMBER(SEARCH("",$S$3:$S$6255)),ROW($S$1:$S$6253),""),ROW(S2845))),"")</f>
        <v>Lukov</v>
      </c>
      <c r="U2847" t="s">
        <v>5334</v>
      </c>
      <c r="V2847">
        <v>560618.0</v>
      </c>
    </row>
    <row r="2848" spans="19:22" ht="12.75">
      <c r="S2848" t="str">
        <f>IF(ISNUMBER(SEARCH(ZAKL_DATA!$B$18,FU!$U2848)),U2848,"")</f>
        <v>Lukov</v>
      </c>
      <c r="T2848" t="str">
        <f t="array" ref="T2848">IFERROR(INDEX($S$3:$S$6255,SMALL(IF(ISNUMBER(SEARCH("",$S$3:$S$6255)),ROW($S$1:$S$6253),""),ROW(S2846))),"")</f>
        <v>Lukov</v>
      </c>
      <c r="U2848" t="s">
        <v>5334</v>
      </c>
      <c r="V2848">
        <v>560626.0</v>
      </c>
    </row>
    <row r="2849" spans="19:22" ht="12.75">
      <c r="S2849" t="str">
        <f>IF(ISNUMBER(SEARCH(ZAKL_DATA!$B$18,FU!$U2849)),U2849,"")</f>
        <v>Lukov</v>
      </c>
      <c r="T2849" t="str">
        <f t="array" ref="T2849">IFERROR(INDEX($S$3:$S$6255,SMALL(IF(ISNUMBER(SEARCH("",$S$3:$S$6255)),ROW($S$1:$S$6253),""),ROW(S2847))),"")</f>
        <v>Lukov</v>
      </c>
      <c r="U2849" t="s">
        <v>5334</v>
      </c>
      <c r="V2849">
        <v>560634.0</v>
      </c>
    </row>
    <row r="2850" spans="19:22" ht="12.75">
      <c r="S2850" t="str">
        <f>IF(ISNUMBER(SEARCH(ZAKL_DATA!$B$18,FU!$U2850)),U2850,"")</f>
        <v>Luková</v>
      </c>
      <c r="T2850" t="str">
        <f t="array" ref="T2850">IFERROR(INDEX($S$3:$S$6255,SMALL(IF(ISNUMBER(SEARCH("",$S$3:$S$6255)),ROW($S$1:$S$6253),""),ROW(S2848))),"")</f>
        <v>Luková</v>
      </c>
      <c r="U2850" t="s">
        <v>7724</v>
      </c>
      <c r="V2850">
        <v>560642.0</v>
      </c>
    </row>
    <row r="2851" spans="19:22" ht="12.75">
      <c r="S2851" t="str">
        <f>IF(ISNUMBER(SEARCH(ZAKL_DATA!$B$18,FU!$U2851)),U2851,"")</f>
        <v>Lukovany</v>
      </c>
      <c r="T2851" t="str">
        <f t="array" ref="T2851">IFERROR(INDEX($S$3:$S$6255,SMALL(IF(ISNUMBER(SEARCH("",$S$3:$S$6255)),ROW($S$1:$S$6253),""),ROW(S2849))),"")</f>
        <v>Lukovany</v>
      </c>
      <c r="U2851" t="s">
        <v>7883</v>
      </c>
      <c r="V2851">
        <v>560651.0</v>
      </c>
    </row>
    <row r="2852" spans="19:22" ht="12.75">
      <c r="S2852" t="str">
        <f>IF(ISNUMBER(SEARCH(ZAKL_DATA!$B$18,FU!$U2852)),U2852,"")</f>
        <v>Lukoveček</v>
      </c>
      <c r="T2852" t="str">
        <f t="array" ref="T2852">IFERROR(INDEX($S$3:$S$6255,SMALL(IF(ISNUMBER(SEARCH("",$S$3:$S$6255)),ROW($S$1:$S$6253),""),ROW(S2850))),"")</f>
        <v>Lukoveček</v>
      </c>
      <c r="U2852" t="s">
        <v>6046</v>
      </c>
      <c r="V2852">
        <v>560669.0</v>
      </c>
    </row>
    <row r="2853" spans="19:22" ht="12.75">
      <c r="S2853" t="str">
        <f>IF(ISNUMBER(SEARCH(ZAKL_DATA!$B$18,FU!$U2853)),U2853,"")</f>
        <v>Luleč</v>
      </c>
      <c r="T2853" t="str">
        <f t="array" ref="T2853">IFERROR(INDEX($S$3:$S$6255,SMALL(IF(ISNUMBER(SEARCH("",$S$3:$S$6255)),ROW($S$1:$S$6253),""),ROW(S2851))),"")</f>
        <v>Luleč</v>
      </c>
      <c r="U2853" t="s">
        <v>8544</v>
      </c>
      <c r="V2853">
        <v>560677.0</v>
      </c>
    </row>
    <row r="2854" spans="19:22" ht="12.75">
      <c r="S2854" t="str">
        <f>IF(ISNUMBER(SEARCH(ZAKL_DATA!$B$18,FU!$U2854)),U2854,"")</f>
        <v>Lupenice</v>
      </c>
      <c r="T2854" t="str">
        <f t="array" ref="T2854">IFERROR(INDEX($S$3:$S$6255,SMALL(IF(ISNUMBER(SEARCH("",$S$3:$S$6255)),ROW($S$1:$S$6253),""),ROW(S2852))),"")</f>
        <v>Lupenice</v>
      </c>
      <c r="U2854" t="s">
        <v>7452</v>
      </c>
      <c r="V2854">
        <v>560685.0</v>
      </c>
    </row>
    <row r="2855" spans="19:22" ht="12.75">
      <c r="S2855" t="str">
        <f>IF(ISNUMBER(SEARCH(ZAKL_DATA!$B$18,FU!$U2855)),U2855,"")</f>
        <v>Luštěnice</v>
      </c>
      <c r="T2855" t="str">
        <f t="array" ref="T2855">IFERROR(INDEX($S$3:$S$6255,SMALL(IF(ISNUMBER(SEARCH("",$S$3:$S$6255)),ROW($S$1:$S$6253),""),ROW(S2853))),"")</f>
        <v>Luštěnice</v>
      </c>
      <c r="U2855" t="s">
        <v>4562</v>
      </c>
      <c r="V2855">
        <v>560707.0</v>
      </c>
    </row>
    <row r="2856" spans="19:22" ht="12.75">
      <c r="S2856" t="str">
        <f>IF(ISNUMBER(SEARCH(ZAKL_DATA!$B$18,FU!$U2856)),U2856,"")</f>
        <v>Lutín</v>
      </c>
      <c r="T2856" t="str">
        <f t="array" ref="T2856">IFERROR(INDEX($S$3:$S$6255,SMALL(IF(ISNUMBER(SEARCH("",$S$3:$S$6255)),ROW($S$1:$S$6253),""),ROW(S2854))),"")</f>
        <v>Lutín</v>
      </c>
      <c r="U2856" t="s">
        <v>3665</v>
      </c>
      <c r="V2856">
        <v>560715.0</v>
      </c>
    </row>
    <row r="2857" spans="19:22" ht="12.75">
      <c r="S2857" t="str">
        <f>IF(ISNUMBER(SEARCH(ZAKL_DATA!$B$18,FU!$U2857)),U2857,"")</f>
        <v>Lutonina</v>
      </c>
      <c r="T2857" t="str">
        <f t="array" ref="T2857">IFERROR(INDEX($S$3:$S$6255,SMALL(IF(ISNUMBER(SEARCH("",$S$3:$S$6255)),ROW($S$1:$S$6253),""),ROW(S2855))),"")</f>
        <v>Lutonina</v>
      </c>
      <c r="U2857" t="s">
        <v>8028</v>
      </c>
      <c r="V2857">
        <v>560723.0</v>
      </c>
    </row>
    <row r="2858" spans="19:22" ht="12.75">
      <c r="S2858" t="str">
        <f>IF(ISNUMBER(SEARCH(ZAKL_DATA!$B$18,FU!$U2858)),U2858,"")</f>
        <v>Lutopecny</v>
      </c>
      <c r="T2858" t="str">
        <f t="array" ref="T2858">IFERROR(INDEX($S$3:$S$6255,SMALL(IF(ISNUMBER(SEARCH("",$S$3:$S$6255)),ROW($S$1:$S$6253),""),ROW(S2856))),"")</f>
        <v>Lutopecny</v>
      </c>
      <c r="U2858" t="s">
        <v>8261</v>
      </c>
      <c r="V2858">
        <v>560740.0</v>
      </c>
    </row>
    <row r="2859" spans="19:22" ht="12.75">
      <c r="S2859" t="str">
        <f>IF(ISNUMBER(SEARCH(ZAKL_DATA!$B$18,FU!$U2859)),U2859,"")</f>
        <v>Lužany</v>
      </c>
      <c r="T2859" t="str">
        <f t="array" ref="T2859">IFERROR(INDEX($S$3:$S$6255,SMALL(IF(ISNUMBER(SEARCH("",$S$3:$S$6255)),ROW($S$1:$S$6253),""),ROW(S2857))),"")</f>
        <v>Lužany</v>
      </c>
      <c r="U2859" t="s">
        <v>6079</v>
      </c>
      <c r="V2859">
        <v>560758.0</v>
      </c>
    </row>
    <row r="2860" spans="19:22" ht="12.75">
      <c r="S2860" t="str">
        <f>IF(ISNUMBER(SEARCH(ZAKL_DATA!$B$18,FU!$U2860)),U2860,"")</f>
        <v>Lužany</v>
      </c>
      <c r="T2860" t="str">
        <f t="array" ref="T2860">IFERROR(INDEX($S$3:$S$6255,SMALL(IF(ISNUMBER(SEARCH("",$S$3:$S$6255)),ROW($S$1:$S$6253),""),ROW(S2858))),"")</f>
        <v>Lužany</v>
      </c>
      <c r="U2860" t="s">
        <v>6079</v>
      </c>
      <c r="V2860">
        <v>560782.0</v>
      </c>
    </row>
    <row r="2861" spans="19:22" ht="12.75">
      <c r="S2861" t="str">
        <f>IF(ISNUMBER(SEARCH(ZAKL_DATA!$B$18,FU!$U2861)),U2861,"")</f>
        <v>Lužany</v>
      </c>
      <c r="T2861" t="str">
        <f t="array" ref="T2861">IFERROR(INDEX($S$3:$S$6255,SMALL(IF(ISNUMBER(SEARCH("",$S$3:$S$6255)),ROW($S$1:$S$6253),""),ROW(S2859))),"")</f>
        <v>Lužany</v>
      </c>
      <c r="U2861" t="s">
        <v>6079</v>
      </c>
      <c r="V2861">
        <v>560804.0</v>
      </c>
    </row>
    <row r="2862" spans="19:22" ht="12.75">
      <c r="S2862" t="str">
        <f>IF(ISNUMBER(SEARCH(ZAKL_DATA!$B$18,FU!$U2862)),U2862,"")</f>
        <v>Lužce</v>
      </c>
      <c r="T2862" t="str">
        <f t="array" ref="T2862">IFERROR(INDEX($S$3:$S$6255,SMALL(IF(ISNUMBER(SEARCH("",$S$3:$S$6255)),ROW($S$1:$S$6253),""),ROW(S2860))),"")</f>
        <v>Lužce</v>
      </c>
      <c r="U2862" t="s">
        <v>4393</v>
      </c>
      <c r="V2862">
        <v>560812.0</v>
      </c>
    </row>
    <row r="2863" spans="19:22" ht="12.75">
      <c r="S2863" t="str">
        <f>IF(ISNUMBER(SEARCH(ZAKL_DATA!$B$18,FU!$U2863)),U2863,"")</f>
        <v>Luže</v>
      </c>
      <c r="T2863" t="str">
        <f t="array" ref="T2863">IFERROR(INDEX($S$3:$S$6255,SMALL(IF(ISNUMBER(SEARCH("",$S$3:$S$6255)),ROW($S$1:$S$6253),""),ROW(S2861))),"")</f>
        <v>Luže</v>
      </c>
      <c r="U2863" t="s">
        <v>7109</v>
      </c>
      <c r="V2863">
        <v>560839.0</v>
      </c>
    </row>
    <row r="2864" spans="19:22" ht="12.75">
      <c r="S2864" t="str">
        <f>IF(ISNUMBER(SEARCH(ZAKL_DATA!$B$18,FU!$U2864)),U2864,"")</f>
        <v>Lužec nad Cidlinou</v>
      </c>
      <c r="T2864" t="str">
        <f t="array" ref="T2864">IFERROR(INDEX($S$3:$S$6255,SMALL(IF(ISNUMBER(SEARCH("",$S$3:$S$6255)),ROW($S$1:$S$6253),""),ROW(S2862))),"")</f>
        <v>Lužec nad Cidlinou</v>
      </c>
      <c r="U2864" t="s">
        <v>7004</v>
      </c>
      <c r="V2864">
        <v>560855.0</v>
      </c>
    </row>
    <row r="2865" spans="19:22" ht="12.75">
      <c r="S2865" t="str">
        <f>IF(ISNUMBER(SEARCH(ZAKL_DATA!$B$18,FU!$U2865)),U2865,"")</f>
        <v>Lužec nad Vltavou</v>
      </c>
      <c r="T2865" t="str">
        <f t="array" ref="T2865">IFERROR(INDEX($S$3:$S$6255,SMALL(IF(ISNUMBER(SEARCH("",$S$3:$S$6255)),ROW($S$1:$S$6253),""),ROW(S2863))),"")</f>
        <v>Lužec nad Vltavou</v>
      </c>
      <c r="U2865" t="s">
        <v>4452</v>
      </c>
      <c r="V2865">
        <v>560863.0</v>
      </c>
    </row>
    <row r="2866" spans="19:22" ht="12.75">
      <c r="S2866" t="str">
        <f>IF(ISNUMBER(SEARCH(ZAKL_DATA!$B$18,FU!$U2866)),U2866,"")</f>
        <v>Luženičky</v>
      </c>
      <c r="T2866" t="str">
        <f t="array" ref="T2866">IFERROR(INDEX($S$3:$S$6255,SMALL(IF(ISNUMBER(SEARCH("",$S$3:$S$6255)),ROW($S$1:$S$6253),""),ROW(S2864))),"")</f>
        <v>Luženičky</v>
      </c>
      <c r="U2866" t="s">
        <v>5881</v>
      </c>
      <c r="V2866">
        <v>560898.0</v>
      </c>
    </row>
    <row r="2867" spans="19:22" ht="12.75">
      <c r="S2867" t="str">
        <f>IF(ISNUMBER(SEARCH(ZAKL_DATA!$B$18,FU!$U2867)),U2867,"")</f>
        <v>Lužice</v>
      </c>
      <c r="T2867" t="str">
        <f t="array" ref="T2867">IFERROR(INDEX($S$3:$S$6255,SMALL(IF(ISNUMBER(SEARCH("",$S$3:$S$6255)),ROW($S$1:$S$6253),""),ROW(S2865))),"")</f>
        <v>Lužice</v>
      </c>
      <c r="U2867" t="s">
        <v>4657</v>
      </c>
      <c r="V2867">
        <v>560901.0</v>
      </c>
    </row>
    <row r="2868" spans="19:22" ht="12.75">
      <c r="S2868" t="str">
        <f>IF(ISNUMBER(SEARCH(ZAKL_DATA!$B$18,FU!$U2868)),U2868,"")</f>
        <v>Lužice</v>
      </c>
      <c r="T2868" t="str">
        <f t="array" ref="T2868">IFERROR(INDEX($S$3:$S$6255,SMALL(IF(ISNUMBER(SEARCH("",$S$3:$S$6255)),ROW($S$1:$S$6253),""),ROW(S2866))),"")</f>
        <v>Lužice</v>
      </c>
      <c r="U2868" t="s">
        <v>4657</v>
      </c>
      <c r="V2868">
        <v>560910.0</v>
      </c>
    </row>
    <row r="2869" spans="19:22" ht="12.75">
      <c r="S2869" t="str">
        <f>IF(ISNUMBER(SEARCH(ZAKL_DATA!$B$18,FU!$U2869)),U2869,"")</f>
        <v>Lužice</v>
      </c>
      <c r="T2869" t="str">
        <f t="array" ref="T2869">IFERROR(INDEX($S$3:$S$6255,SMALL(IF(ISNUMBER(SEARCH("",$S$3:$S$6255)),ROW($S$1:$S$6253),""),ROW(S2867))),"")</f>
        <v>Lužice</v>
      </c>
      <c r="U2869" t="s">
        <v>4657</v>
      </c>
      <c r="V2869">
        <v>560928.0</v>
      </c>
    </row>
    <row r="2870" spans="19:22" ht="12.75">
      <c r="S2870" t="str">
        <f>IF(ISNUMBER(SEARCH(ZAKL_DATA!$B$18,FU!$U2870)),U2870,"")</f>
        <v>Lužice</v>
      </c>
      <c r="T2870" t="str">
        <f t="array" ref="T2870">IFERROR(INDEX($S$3:$S$6255,SMALL(IF(ISNUMBER(SEARCH("",$S$3:$S$6255)),ROW($S$1:$S$6253),""),ROW(S2868))),"")</f>
        <v>Lužice</v>
      </c>
      <c r="U2870" t="s">
        <v>4657</v>
      </c>
      <c r="V2870">
        <v>560952.0</v>
      </c>
    </row>
    <row r="2871" spans="19:22" ht="12.75">
      <c r="S2871" t="str">
        <f>IF(ISNUMBER(SEARCH(ZAKL_DATA!$B$18,FU!$U2871)),U2871,"")</f>
        <v>Lužná</v>
      </c>
      <c r="T2871" t="str">
        <f t="array" ref="T2871">IFERROR(INDEX($S$3:$S$6255,SMALL(IF(ISNUMBER(SEARCH("",$S$3:$S$6255)),ROW($S$1:$S$6253),""),ROW(S2869))),"")</f>
        <v>Lužná</v>
      </c>
      <c r="U2871" t="s">
        <v>5052</v>
      </c>
      <c r="V2871">
        <v>560979.0</v>
      </c>
    </row>
    <row r="2872" spans="19:22" ht="12.75">
      <c r="S2872" t="str">
        <f>IF(ISNUMBER(SEARCH(ZAKL_DATA!$B$18,FU!$U2872)),U2872,"")</f>
        <v>Lužná</v>
      </c>
      <c r="T2872" t="str">
        <f t="array" ref="T2872">IFERROR(INDEX($S$3:$S$6255,SMALL(IF(ISNUMBER(SEARCH("",$S$3:$S$6255)),ROW($S$1:$S$6253),""),ROW(S2870))),"")</f>
        <v>Lužná</v>
      </c>
      <c r="U2872" t="s">
        <v>5052</v>
      </c>
      <c r="V2872">
        <v>560987.0</v>
      </c>
    </row>
    <row r="2873" spans="19:22" ht="12.75">
      <c r="S2873" t="str">
        <f>IF(ISNUMBER(SEARCH(ZAKL_DATA!$B$18,FU!$U2873)),U2873,"")</f>
        <v>Lužnice</v>
      </c>
      <c r="T2873" t="str">
        <f t="array" ref="T2873">IFERROR(INDEX($S$3:$S$6255,SMALL(IF(ISNUMBER(SEARCH("",$S$3:$S$6255)),ROW($S$1:$S$6253),""),ROW(S2871))),"")</f>
        <v>Lužnice</v>
      </c>
      <c r="U2873" t="s">
        <v>3748</v>
      </c>
      <c r="V2873">
        <v>560995.0</v>
      </c>
    </row>
    <row r="2874" spans="19:22" ht="12.75">
      <c r="S2874" t="str">
        <f>IF(ISNUMBER(SEARCH(ZAKL_DATA!$B$18,FU!$U2874)),U2874,"")</f>
        <v>Lysá nad Labem</v>
      </c>
      <c r="T2874" t="str">
        <f t="array" ref="T2874">IFERROR(INDEX($S$3:$S$6255,SMALL(IF(ISNUMBER(SEARCH("",$S$3:$S$6255)),ROW($S$1:$S$6253),""),ROW(S2872))),"")</f>
        <v>Lysá nad Labem</v>
      </c>
      <c r="U2874" t="s">
        <v>4669</v>
      </c>
      <c r="V2874">
        <v>561002.0</v>
      </c>
    </row>
    <row r="2875" spans="19:22" ht="12.75">
      <c r="S2875" t="str">
        <f>IF(ISNUMBER(SEARCH(ZAKL_DATA!$B$18,FU!$U2875)),U2875,"")</f>
        <v>Lysice</v>
      </c>
      <c r="T2875" t="str">
        <f t="array" ref="T2875">IFERROR(INDEX($S$3:$S$6255,SMALL(IF(ISNUMBER(SEARCH("",$S$3:$S$6255)),ROW($S$1:$S$6253),""),ROW(S2873))),"")</f>
        <v>Lysice</v>
      </c>
      <c r="U2875" t="s">
        <v>7801</v>
      </c>
      <c r="V2875">
        <v>561011.0</v>
      </c>
    </row>
    <row r="2876" spans="19:22" ht="12.75">
      <c r="S2876" t="str">
        <f>IF(ISNUMBER(SEARCH(ZAKL_DATA!$B$18,FU!$U2876)),U2876,"")</f>
        <v>Lysovice</v>
      </c>
      <c r="T2876" t="str">
        <f t="array" ref="T2876">IFERROR(INDEX($S$3:$S$6255,SMALL(IF(ISNUMBER(SEARCH("",$S$3:$S$6255)),ROW($S$1:$S$6253),""),ROW(S2874))),"")</f>
        <v>Lysovice</v>
      </c>
      <c r="U2876" t="s">
        <v>8545</v>
      </c>
      <c r="V2876">
        <v>561029.0</v>
      </c>
    </row>
    <row r="2877" spans="19:22" ht="12.75">
      <c r="S2877" t="str">
        <f>IF(ISNUMBER(SEARCH(ZAKL_DATA!$B$18,FU!$U2877)),U2877,"")</f>
        <v>Mackovice</v>
      </c>
      <c r="T2877" t="str">
        <f t="array" ref="T2877">IFERROR(INDEX($S$3:$S$6255,SMALL(IF(ISNUMBER(SEARCH("",$S$3:$S$6255)),ROW($S$1:$S$6253),""),ROW(S2875))),"")</f>
        <v>Mackovice</v>
      </c>
      <c r="U2877" t="s">
        <v>8625</v>
      </c>
      <c r="V2877">
        <v>561037.0</v>
      </c>
    </row>
    <row r="2878" spans="19:22" ht="12.75">
      <c r="S2878" t="str">
        <f>IF(ISNUMBER(SEARCH(ZAKL_DATA!$B$18,FU!$U2878)),U2878,"")</f>
        <v>Mačkov</v>
      </c>
      <c r="T2878" t="str">
        <f t="array" ref="T2878">IFERROR(INDEX($S$3:$S$6255,SMALL(IF(ISNUMBER(SEARCH("",$S$3:$S$6255)),ROW($S$1:$S$6253),""),ROW(S2876))),"")</f>
        <v>Mačkov</v>
      </c>
      <c r="U2878" t="s">
        <v>4580</v>
      </c>
      <c r="V2878">
        <v>561045.0</v>
      </c>
    </row>
    <row r="2879" spans="19:22" ht="12.75">
      <c r="S2879" t="str">
        <f>IF(ISNUMBER(SEARCH(ZAKL_DATA!$B$18,FU!$U2879)),U2879,"")</f>
        <v>Mahouš</v>
      </c>
      <c r="T2879" t="str">
        <f t="array" ref="T2879">IFERROR(INDEX($S$3:$S$6255,SMALL(IF(ISNUMBER(SEARCH("",$S$3:$S$6255)),ROW($S$1:$S$6253),""),ROW(S2877))),"")</f>
        <v>Mahouš</v>
      </c>
      <c r="U2879" t="s">
        <v>4663</v>
      </c>
      <c r="V2879">
        <v>561053.0</v>
      </c>
    </row>
    <row r="2880" spans="19:22" ht="12.75">
      <c r="S2880" t="str">
        <f>IF(ISNUMBER(SEARCH(ZAKL_DATA!$B$18,FU!$U2880)),U2880,"")</f>
        <v>Machov</v>
      </c>
      <c r="T2880" t="str">
        <f t="array" ref="T2880">IFERROR(INDEX($S$3:$S$6255,SMALL(IF(ISNUMBER(SEARCH("",$S$3:$S$6255)),ROW($S$1:$S$6253),""),ROW(S2878))),"")</f>
        <v>Machov</v>
      </c>
      <c r="U2880" t="s">
        <v>7311</v>
      </c>
      <c r="V2880">
        <v>561061.0</v>
      </c>
    </row>
    <row r="2881" spans="19:22" ht="12.75">
      <c r="S2881" t="str">
        <f>IF(ISNUMBER(SEARCH(ZAKL_DATA!$B$18,FU!$U2881)),U2881,"")</f>
        <v>Machová</v>
      </c>
      <c r="T2881" t="str">
        <f t="array" ref="T2881">IFERROR(INDEX($S$3:$S$6255,SMALL(IF(ISNUMBER(SEARCH("",$S$3:$S$6255)),ROW($S$1:$S$6253),""),ROW(S2879))),"")</f>
        <v>Machová</v>
      </c>
      <c r="U2881" t="s">
        <v>8029</v>
      </c>
      <c r="V2881">
        <v>561070.0</v>
      </c>
    </row>
    <row r="2882" spans="19:22" ht="12.75">
      <c r="S2882" t="str">
        <f>IF(ISNUMBER(SEARCH(ZAKL_DATA!$B$18,FU!$U2882)),U2882,"")</f>
        <v>Majdalena</v>
      </c>
      <c r="T2882" t="str">
        <f t="array" ref="T2882">IFERROR(INDEX($S$3:$S$6255,SMALL(IF(ISNUMBER(SEARCH("",$S$3:$S$6255)),ROW($S$1:$S$6253),""),ROW(S2880))),"")</f>
        <v>Majdalena</v>
      </c>
      <c r="U2882" t="s">
        <v>5321</v>
      </c>
      <c r="V2882">
        <v>561088.0</v>
      </c>
    </row>
    <row r="2883" spans="19:22" ht="12.75">
      <c r="S2883" t="str">
        <f>IF(ISNUMBER(SEARCH(ZAKL_DATA!$B$18,FU!$U2883)),U2883,"")</f>
        <v>Majetín</v>
      </c>
      <c r="T2883" t="str">
        <f t="array" ref="T2883">IFERROR(INDEX($S$3:$S$6255,SMALL(IF(ISNUMBER(SEARCH("",$S$3:$S$6255)),ROW($S$1:$S$6253),""),ROW(S2881))),"")</f>
        <v>Majetín</v>
      </c>
      <c r="U2883" t="s">
        <v>3666</v>
      </c>
      <c r="V2883">
        <v>561096.0</v>
      </c>
    </row>
    <row r="2884" spans="19:22" ht="12.75">
      <c r="S2884" t="str">
        <f>IF(ISNUMBER(SEARCH(ZAKL_DATA!$B$18,FU!$U2884)),U2884,"")</f>
        <v>Makotřasy</v>
      </c>
      <c r="T2884" t="str">
        <f t="array" ref="T2884">IFERROR(INDEX($S$3:$S$6255,SMALL(IF(ISNUMBER(SEARCH("",$S$3:$S$6255)),ROW($S$1:$S$6253),""),ROW(S2882))),"")</f>
        <v>Makotřasy</v>
      </c>
      <c r="U2884" t="s">
        <v>4221</v>
      </c>
      <c r="V2884">
        <v>561100.0</v>
      </c>
    </row>
    <row r="2885" spans="19:22" ht="12.75">
      <c r="S2885" t="str">
        <f>IF(ISNUMBER(SEARCH(ZAKL_DATA!$B$18,FU!$U2885)),U2885,"")</f>
        <v>Makov</v>
      </c>
      <c r="T2885" t="str">
        <f t="array" ref="T2885">IFERROR(INDEX($S$3:$S$6255,SMALL(IF(ISNUMBER(SEARCH("",$S$3:$S$6255)),ROW($S$1:$S$6253),""),ROW(S2883))),"")</f>
        <v>Makov</v>
      </c>
      <c r="U2885" t="s">
        <v>7567</v>
      </c>
      <c r="V2885">
        <v>561118.0</v>
      </c>
    </row>
    <row r="2886" spans="19:22" ht="12.75">
      <c r="S2886" t="str">
        <f>IF(ISNUMBER(SEARCH(ZAKL_DATA!$B$18,FU!$U2886)),U2886,"")</f>
        <v>Makov</v>
      </c>
      <c r="T2886" t="str">
        <f t="array" ref="T2886">IFERROR(INDEX($S$3:$S$6255,SMALL(IF(ISNUMBER(SEARCH("",$S$3:$S$6255)),ROW($S$1:$S$6253),""),ROW(S2884))),"")</f>
        <v>Makov</v>
      </c>
      <c r="U2886" t="s">
        <v>7567</v>
      </c>
      <c r="V2886">
        <v>561126.0</v>
      </c>
    </row>
    <row r="2887" spans="19:22" ht="12.75">
      <c r="S2887" t="str">
        <f>IF(ISNUMBER(SEARCH(ZAKL_DATA!$B$18,FU!$U2887)),U2887,"")</f>
        <v>Malá Bystřice</v>
      </c>
      <c r="T2887" t="str">
        <f t="array" ref="T2887">IFERROR(INDEX($S$3:$S$6255,SMALL(IF(ISNUMBER(SEARCH("",$S$3:$S$6255)),ROW($S$1:$S$6253),""),ROW(S2885))),"")</f>
        <v>Malá Bystřice</v>
      </c>
      <c r="U2887" t="s">
        <v>5139</v>
      </c>
      <c r="V2887">
        <v>561134.0</v>
      </c>
    </row>
    <row r="2888" spans="19:22" ht="12.75">
      <c r="S2888" t="str">
        <f>IF(ISNUMBER(SEARCH(ZAKL_DATA!$B$18,FU!$U2888)),U2888,"")</f>
        <v>Malá Hraštice</v>
      </c>
      <c r="T2888" t="str">
        <f t="array" ref="T2888">IFERROR(INDEX($S$3:$S$6255,SMALL(IF(ISNUMBER(SEARCH("",$S$3:$S$6255)),ROW($S$1:$S$6253),""),ROW(S2886))),"")</f>
        <v>Malá Hraštice</v>
      </c>
      <c r="U2888" t="s">
        <v>4935</v>
      </c>
      <c r="V2888">
        <v>561142.0</v>
      </c>
    </row>
    <row r="2889" spans="19:22" ht="12.75">
      <c r="S2889" t="str">
        <f>IF(ISNUMBER(SEARCH(ZAKL_DATA!$B$18,FU!$U2889)),U2889,"")</f>
        <v>Malá Lhota</v>
      </c>
      <c r="T2889" t="str">
        <f t="array" ref="T2889">IFERROR(INDEX($S$3:$S$6255,SMALL(IF(ISNUMBER(SEARCH("",$S$3:$S$6255)),ROW($S$1:$S$6253),""),ROW(S2887))),"")</f>
        <v>Malá Lhota</v>
      </c>
      <c r="U2889" t="s">
        <v>7802</v>
      </c>
      <c r="V2889">
        <v>561151.0</v>
      </c>
    </row>
    <row r="2890" spans="19:22" ht="12.75">
      <c r="S2890" t="str">
        <f>IF(ISNUMBER(SEARCH(ZAKL_DATA!$B$18,FU!$U2890)),U2890,"")</f>
        <v>Malá Losenice</v>
      </c>
      <c r="T2890" t="str">
        <f t="array" ref="T2890">IFERROR(INDEX($S$3:$S$6255,SMALL(IF(ISNUMBER(SEARCH("",$S$3:$S$6255)),ROW($S$1:$S$6253),""),ROW(S2888))),"")</f>
        <v>Malá Losenice</v>
      </c>
      <c r="U2890" t="s">
        <v>8736</v>
      </c>
      <c r="V2890">
        <v>561169.0</v>
      </c>
    </row>
    <row r="2891" spans="19:22" ht="12.75">
      <c r="S2891" t="str">
        <f>IF(ISNUMBER(SEARCH(ZAKL_DATA!$B$18,FU!$U2891)),U2891,"")</f>
        <v>Malá Morava</v>
      </c>
      <c r="T2891" t="str">
        <f t="array" ref="T2891">IFERROR(INDEX($S$3:$S$6255,SMALL(IF(ISNUMBER(SEARCH("",$S$3:$S$6255)),ROW($S$1:$S$6253),""),ROW(S2889))),"")</f>
        <v>Malá Morava</v>
      </c>
      <c r="U2891" t="s">
        <v>4902</v>
      </c>
      <c r="V2891">
        <v>561177.0</v>
      </c>
    </row>
    <row r="2892" spans="19:22" ht="12.75">
      <c r="S2892" t="str">
        <f>IF(ISNUMBER(SEARCH(ZAKL_DATA!$B$18,FU!$U2892)),U2892,"")</f>
        <v>Malá Morávka</v>
      </c>
      <c r="T2892" t="str">
        <f t="array" ref="T2892">IFERROR(INDEX($S$3:$S$6255,SMALL(IF(ISNUMBER(SEARCH("",$S$3:$S$6255)),ROW($S$1:$S$6253),""),ROW(S2890))),"")</f>
        <v>Malá Morávka</v>
      </c>
      <c r="U2892" t="s">
        <v>8830</v>
      </c>
      <c r="V2892">
        <v>561185.0</v>
      </c>
    </row>
    <row r="2893" spans="19:22" ht="12.75">
      <c r="S2893" t="str">
        <f>IF(ISNUMBER(SEARCH(ZAKL_DATA!$B$18,FU!$U2893)),U2893,"")</f>
        <v>Malá Roudka</v>
      </c>
      <c r="T2893" t="str">
        <f t="array" ref="T2893">IFERROR(INDEX($S$3:$S$6255,SMALL(IF(ISNUMBER(SEARCH("",$S$3:$S$6255)),ROW($S$1:$S$6253),""),ROW(S2891))),"")</f>
        <v>Malá Roudka</v>
      </c>
      <c r="U2893" t="s">
        <v>7803</v>
      </c>
      <c r="V2893">
        <v>561193.0</v>
      </c>
    </row>
    <row r="2894" spans="19:22" ht="12.75">
      <c r="S2894" t="str">
        <f>IF(ISNUMBER(SEARCH(ZAKL_DATA!$B$18,FU!$U2894)),U2894,"")</f>
        <v>Malá Skála</v>
      </c>
      <c r="T2894" t="str">
        <f t="array" ref="T2894">IFERROR(INDEX($S$3:$S$6255,SMALL(IF(ISNUMBER(SEARCH("",$S$3:$S$6255)),ROW($S$1:$S$6253),""),ROW(S2892))),"")</f>
        <v>Malá Skála</v>
      </c>
      <c r="U2894" t="s">
        <v>6483</v>
      </c>
      <c r="V2894">
        <v>561207.0</v>
      </c>
    </row>
    <row r="2895" spans="19:22" ht="12.75">
      <c r="S2895" t="str">
        <f>IF(ISNUMBER(SEARCH(ZAKL_DATA!$B$18,FU!$U2895)),U2895,"")</f>
        <v>Malá Štáhle</v>
      </c>
      <c r="T2895" t="str">
        <f t="array" ref="T2895">IFERROR(INDEX($S$3:$S$6255,SMALL(IF(ISNUMBER(SEARCH("",$S$3:$S$6255)),ROW($S$1:$S$6253),""),ROW(S2893))),"")</f>
        <v>Malá Štáhle</v>
      </c>
      <c r="U2895" t="s">
        <v>5706</v>
      </c>
      <c r="V2895">
        <v>561215.0</v>
      </c>
    </row>
    <row r="2896" spans="19:22" ht="12.75">
      <c r="S2896" t="str">
        <f>IF(ISNUMBER(SEARCH(ZAKL_DATA!$B$18,FU!$U2896)),U2896,"")</f>
        <v>Malá Úpa</v>
      </c>
      <c r="T2896" t="str">
        <f t="array" ref="T2896">IFERROR(INDEX($S$3:$S$6255,SMALL(IF(ISNUMBER(SEARCH("",$S$3:$S$6255)),ROW($S$1:$S$6253),""),ROW(S2894))),"")</f>
        <v>Malá Úpa</v>
      </c>
      <c r="U2896" t="s">
        <v>7660</v>
      </c>
      <c r="V2896">
        <v>561223.0</v>
      </c>
    </row>
    <row r="2897" spans="19:22" ht="12.75">
      <c r="S2897" t="str">
        <f>IF(ISNUMBER(SEARCH(ZAKL_DATA!$B$18,FU!$U2897)),U2897,"")</f>
        <v>Malá Veleň</v>
      </c>
      <c r="T2897" t="str">
        <f t="array" ref="T2897">IFERROR(INDEX($S$3:$S$6255,SMALL(IF(ISNUMBER(SEARCH("",$S$3:$S$6255)),ROW($S$1:$S$6253),""),ROW(S2895))),"")</f>
        <v>Malá Veleň</v>
      </c>
      <c r="U2897" t="s">
        <v>6398</v>
      </c>
      <c r="V2897">
        <v>561231.0</v>
      </c>
    </row>
    <row r="2898" spans="19:22" ht="12.75">
      <c r="S2898" t="str">
        <f>IF(ISNUMBER(SEARCH(ZAKL_DATA!$B$18,FU!$U2898)),U2898,"")</f>
        <v>Malá Víska</v>
      </c>
      <c r="T2898" t="str">
        <f t="array" ref="T2898">IFERROR(INDEX($S$3:$S$6255,SMALL(IF(ISNUMBER(SEARCH("",$S$3:$S$6255)),ROW($S$1:$S$6253),""),ROW(S2896))),"")</f>
        <v>Malá Víska</v>
      </c>
      <c r="U2898" t="s">
        <v>4288</v>
      </c>
      <c r="V2898">
        <v>561240.0</v>
      </c>
    </row>
    <row r="2899" spans="19:22" ht="12.75">
      <c r="S2899" t="str">
        <f>IF(ISNUMBER(SEARCH(ZAKL_DATA!$B$18,FU!$U2899)),U2899,"")</f>
        <v>Malá Vrbka</v>
      </c>
      <c r="T2899" t="str">
        <f t="array" ref="T2899">IFERROR(INDEX($S$3:$S$6255,SMALL(IF(ISNUMBER(SEARCH("",$S$3:$S$6255)),ROW($S$1:$S$6253),""),ROW(S2897))),"")</f>
        <v>Malá Vrbka</v>
      </c>
      <c r="U2899" t="s">
        <v>8082</v>
      </c>
      <c r="V2899">
        <v>561258.0</v>
      </c>
    </row>
    <row r="2900" spans="19:22" ht="12.75">
      <c r="S2900" t="str">
        <f>IF(ISNUMBER(SEARCH(ZAKL_DATA!$B$18,FU!$U2900)),U2900,"")</f>
        <v>Malčín</v>
      </c>
      <c r="T2900" t="str">
        <f t="array" ref="T2900">IFERROR(INDEX($S$3:$S$6255,SMALL(IF(ISNUMBER(SEARCH("",$S$3:$S$6255)),ROW($S$1:$S$6253),""),ROW(S2898))),"")</f>
        <v>Malčín</v>
      </c>
      <c r="U2900" t="s">
        <v>6892</v>
      </c>
      <c r="V2900">
        <v>561266.0</v>
      </c>
    </row>
    <row r="2901" spans="19:22" ht="12.75">
      <c r="S2901" t="str">
        <f>IF(ISNUMBER(SEARCH(ZAKL_DATA!$B$18,FU!$U2901)),U2901,"")</f>
        <v>Malé Březno</v>
      </c>
      <c r="T2901" t="str">
        <f t="array" ref="T2901">IFERROR(INDEX($S$3:$S$6255,SMALL(IF(ISNUMBER(SEARCH("",$S$3:$S$6255)),ROW($S$1:$S$6253),""),ROW(S2899))),"")</f>
        <v>Malé Březno</v>
      </c>
      <c r="U2901" t="s">
        <v>6774</v>
      </c>
      <c r="V2901">
        <v>561274.0</v>
      </c>
    </row>
    <row r="2902" spans="19:22" ht="12.75">
      <c r="S2902" t="str">
        <f>IF(ISNUMBER(SEARCH(ZAKL_DATA!$B$18,FU!$U2902)),U2902,"")</f>
        <v>Malé Březno</v>
      </c>
      <c r="T2902" t="str">
        <f t="array" ref="T2902">IFERROR(INDEX($S$3:$S$6255,SMALL(IF(ISNUMBER(SEARCH("",$S$3:$S$6255)),ROW($S$1:$S$6253),""),ROW(S2900))),"")</f>
        <v>Malé Březno</v>
      </c>
      <c r="U2902" t="s">
        <v>6774</v>
      </c>
      <c r="V2902">
        <v>561282.0</v>
      </c>
    </row>
    <row r="2903" spans="19:22" ht="12.75">
      <c r="S2903" t="str">
        <f>IF(ISNUMBER(SEARCH(ZAKL_DATA!$B$18,FU!$U2903)),U2903,"")</f>
        <v>Malé Hradisko</v>
      </c>
      <c r="T2903" t="str">
        <f t="array" ref="T2903">IFERROR(INDEX($S$3:$S$6255,SMALL(IF(ISNUMBER(SEARCH("",$S$3:$S$6255)),ROW($S$1:$S$6253),""),ROW(S2901))),"")</f>
        <v>Malé Hradisko</v>
      </c>
      <c r="U2903" t="s">
        <v>8327</v>
      </c>
      <c r="V2903">
        <v>561291.0</v>
      </c>
    </row>
    <row r="2904" spans="19:22" ht="12.75">
      <c r="S2904" t="str">
        <f>IF(ISNUMBER(SEARCH(ZAKL_DATA!$B$18,FU!$U2904)),U2904,"")</f>
        <v>Malé Kyšice</v>
      </c>
      <c r="T2904" t="str">
        <f t="array" ref="T2904">IFERROR(INDEX($S$3:$S$6255,SMALL(IF(ISNUMBER(SEARCH("",$S$3:$S$6255)),ROW($S$1:$S$6253),""),ROW(S2902))),"")</f>
        <v>Malé Kyšice</v>
      </c>
      <c r="U2904" t="s">
        <v>4222</v>
      </c>
      <c r="V2904">
        <v>561304.0</v>
      </c>
    </row>
    <row r="2905" spans="19:22" ht="12.75">
      <c r="S2905" t="str">
        <f>IF(ISNUMBER(SEARCH(ZAKL_DATA!$B$18,FU!$U2905)),U2905,"")</f>
        <v>Malé Přítočno</v>
      </c>
      <c r="T2905" t="str">
        <f t="array" ref="T2905">IFERROR(INDEX($S$3:$S$6255,SMALL(IF(ISNUMBER(SEARCH("",$S$3:$S$6255)),ROW($S$1:$S$6253),""),ROW(S2903))),"")</f>
        <v>Malé Přítočno</v>
      </c>
      <c r="U2905" t="s">
        <v>3816</v>
      </c>
      <c r="V2905">
        <v>561312.0</v>
      </c>
    </row>
    <row r="2906" spans="19:22" ht="12.75">
      <c r="S2906" t="str">
        <f>IF(ISNUMBER(SEARCH(ZAKL_DATA!$B$18,FU!$U2906)),U2906,"")</f>
        <v>Malé Svatoňovice</v>
      </c>
      <c r="T2906" t="str">
        <f t="array" ref="T2906">IFERROR(INDEX($S$3:$S$6255,SMALL(IF(ISNUMBER(SEARCH("",$S$3:$S$6255)),ROW($S$1:$S$6253),""),ROW(S2904))),"")</f>
        <v>Malé Svatoňovice</v>
      </c>
      <c r="U2906" t="s">
        <v>7661</v>
      </c>
      <c r="V2906">
        <v>561321.0</v>
      </c>
    </row>
    <row r="2907" spans="19:22" ht="12.75">
      <c r="S2907" t="str">
        <f>IF(ISNUMBER(SEARCH(ZAKL_DATA!$B$18,FU!$U2907)),U2907,"")</f>
        <v>Malé Výkleky</v>
      </c>
      <c r="T2907" t="str">
        <f t="array" ref="T2907">IFERROR(INDEX($S$3:$S$6255,SMALL(IF(ISNUMBER(SEARCH("",$S$3:$S$6255)),ROW($S$1:$S$6253),""),ROW(S2905))),"")</f>
        <v>Malé Výkleky</v>
      </c>
      <c r="U2907" t="s">
        <v>7194</v>
      </c>
      <c r="V2907">
        <v>561339.0</v>
      </c>
    </row>
    <row r="2908" spans="19:22" ht="12.75">
      <c r="S2908" t="str">
        <f>IF(ISNUMBER(SEARCH(ZAKL_DATA!$B$18,FU!$U2908)),U2908,"")</f>
        <v>Malé Žernoseky</v>
      </c>
      <c r="T2908" t="str">
        <f t="array" ref="T2908">IFERROR(INDEX($S$3:$S$6255,SMALL(IF(ISNUMBER(SEARCH("",$S$3:$S$6255)),ROW($S$1:$S$6253),""),ROW(S2906))),"")</f>
        <v>Malé Žernoseky</v>
      </c>
      <c r="U2908" t="s">
        <v>6616</v>
      </c>
      <c r="V2908">
        <v>561347.0</v>
      </c>
    </row>
    <row r="2909" spans="19:22" ht="12.75">
      <c r="S2909" t="str">
        <f>IF(ISNUMBER(SEARCH(ZAKL_DATA!$B$18,FU!$U2909)),U2909,"")</f>
        <v>Maleč</v>
      </c>
      <c r="T2909" t="str">
        <f t="array" ref="T2909">IFERROR(INDEX($S$3:$S$6255,SMALL(IF(ISNUMBER(SEARCH("",$S$3:$S$6255)),ROW($S$1:$S$6253),""),ROW(S2907))),"")</f>
        <v>Maleč</v>
      </c>
      <c r="U2909" t="s">
        <v>6893</v>
      </c>
      <c r="V2909">
        <v>561355.0</v>
      </c>
    </row>
    <row r="2910" spans="19:22" ht="12.75">
      <c r="S2910" t="str">
        <f>IF(ISNUMBER(SEARCH(ZAKL_DATA!$B$18,FU!$U2910)),U2910,"")</f>
        <v>Malečov</v>
      </c>
      <c r="T2910" t="str">
        <f t="array" ref="T2910">IFERROR(INDEX($S$3:$S$6255,SMALL(IF(ISNUMBER(SEARCH("",$S$3:$S$6255)),ROW($S$1:$S$6253),""),ROW(S2908))),"")</f>
        <v>Malečov</v>
      </c>
      <c r="U2910" t="s">
        <v>6816</v>
      </c>
      <c r="V2910">
        <v>561363.0</v>
      </c>
    </row>
    <row r="2911" spans="19:22" ht="12.75">
      <c r="S2911" t="str">
        <f>IF(ISNUMBER(SEARCH(ZAKL_DATA!$B$18,FU!$U2911)),U2911,"")</f>
        <v>Malenice</v>
      </c>
      <c r="T2911" t="str">
        <f t="array" ref="T2911">IFERROR(INDEX($S$3:$S$6255,SMALL(IF(ISNUMBER(SEARCH("",$S$3:$S$6255)),ROW($S$1:$S$6253),""),ROW(S2909))),"")</f>
        <v>Malenice</v>
      </c>
      <c r="U2911" t="s">
        <v>5665</v>
      </c>
      <c r="V2911">
        <v>561371.0</v>
      </c>
    </row>
    <row r="2912" spans="19:22" ht="12.75">
      <c r="S2912" t="str">
        <f>IF(ISNUMBER(SEARCH(ZAKL_DATA!$B$18,FU!$U2912)),U2912,"")</f>
        <v>Malenovice</v>
      </c>
      <c r="T2912" t="str">
        <f t="array" ref="T2912">IFERROR(INDEX($S$3:$S$6255,SMALL(IF(ISNUMBER(SEARCH("",$S$3:$S$6255)),ROW($S$1:$S$6253),""),ROW(S2910))),"")</f>
        <v>Malenovice</v>
      </c>
      <c r="U2912" t="s">
        <v>5761</v>
      </c>
      <c r="V2912">
        <v>561380.0</v>
      </c>
    </row>
    <row r="2913" spans="19:22" ht="12.75">
      <c r="S2913" t="str">
        <f>IF(ISNUMBER(SEARCH(ZAKL_DATA!$B$18,FU!$U2913)),U2913,"")</f>
        <v>Malešov</v>
      </c>
      <c r="T2913" t="str">
        <f t="array" ref="T2913">IFERROR(INDEX($S$3:$S$6255,SMALL(IF(ISNUMBER(SEARCH("",$S$3:$S$6255)),ROW($S$1:$S$6253),""),ROW(S2911))),"")</f>
        <v>Malešov</v>
      </c>
      <c r="U2913" t="s">
        <v>4372</v>
      </c>
      <c r="V2913">
        <v>561398.0</v>
      </c>
    </row>
    <row r="2914" spans="19:22" ht="12.75">
      <c r="S2914" t="str">
        <f>IF(ISNUMBER(SEARCH(ZAKL_DATA!$B$18,FU!$U2914)),U2914,"")</f>
        <v>Malešovice</v>
      </c>
      <c r="T2914" t="str">
        <f t="array" ref="T2914">IFERROR(INDEX($S$3:$S$6255,SMALL(IF(ISNUMBER(SEARCH("",$S$3:$S$6255)),ROW($S$1:$S$6253),""),ROW(S2912))),"")</f>
        <v>Malešovice</v>
      </c>
      <c r="U2914" t="s">
        <v>7884</v>
      </c>
      <c r="V2914">
        <v>561401.0</v>
      </c>
    </row>
    <row r="2915" spans="19:22" ht="12.75">
      <c r="S2915" t="str">
        <f>IF(ISNUMBER(SEARCH(ZAKL_DATA!$B$18,FU!$U2915)),U2915,"")</f>
        <v>Maletín</v>
      </c>
      <c r="T2915" t="str">
        <f t="array" ref="T2915">IFERROR(INDEX($S$3:$S$6255,SMALL(IF(ISNUMBER(SEARCH("",$S$3:$S$6255)),ROW($S$1:$S$6253),""),ROW(S2913))),"")</f>
        <v>Maletín</v>
      </c>
      <c r="U2915" t="s">
        <v>4905</v>
      </c>
      <c r="V2915">
        <v>561410.0</v>
      </c>
    </row>
    <row r="2916" spans="19:22" ht="12.75">
      <c r="S2916" t="str">
        <f>IF(ISNUMBER(SEARCH(ZAKL_DATA!$B$18,FU!$U2916)),U2916,"")</f>
        <v>Malhostovice</v>
      </c>
      <c r="T2916" t="str">
        <f t="array" ref="T2916">IFERROR(INDEX($S$3:$S$6255,SMALL(IF(ISNUMBER(SEARCH("",$S$3:$S$6255)),ROW($S$1:$S$6253),""),ROW(S2914))),"")</f>
        <v>Malhostovice</v>
      </c>
      <c r="U2916" t="s">
        <v>7885</v>
      </c>
      <c r="V2916">
        <v>561428.0</v>
      </c>
    </row>
    <row r="2917" spans="19:22" ht="12.75">
      <c r="S2917" t="str">
        <f>IF(ISNUMBER(SEARCH(ZAKL_DATA!$B$18,FU!$U2917)),U2917,"")</f>
        <v>Malhotice</v>
      </c>
      <c r="T2917" t="str">
        <f t="array" ref="T2917">IFERROR(INDEX($S$3:$S$6255,SMALL(IF(ISNUMBER(SEARCH("",$S$3:$S$6255)),ROW($S$1:$S$6253),""),ROW(S2915))),"")</f>
        <v>Malhotice</v>
      </c>
      <c r="U2917" t="s">
        <v>3869</v>
      </c>
      <c r="V2917">
        <v>561436.0</v>
      </c>
    </row>
    <row r="2918" spans="19:22" ht="12.75">
      <c r="S2918" t="str">
        <f>IF(ISNUMBER(SEARCH(ZAKL_DATA!$B$18,FU!$U2918)),U2918,"")</f>
        <v>Malíč</v>
      </c>
      <c r="T2918" t="str">
        <f t="array" ref="T2918">IFERROR(INDEX($S$3:$S$6255,SMALL(IF(ISNUMBER(SEARCH("",$S$3:$S$6255)),ROW($S$1:$S$6253),""),ROW(S2916))),"")</f>
        <v>Malíč</v>
      </c>
      <c r="U2918" t="s">
        <v>5091</v>
      </c>
      <c r="V2918">
        <v>561444.0</v>
      </c>
    </row>
    <row r="2919" spans="19:22" ht="12.75">
      <c r="S2919" t="str">
        <f>IF(ISNUMBER(SEARCH(ZAKL_DATA!$B$18,FU!$U2919)),U2919,"")</f>
        <v>Malíkov</v>
      </c>
      <c r="T2919" t="str">
        <f t="array" ref="T2919">IFERROR(INDEX($S$3:$S$6255,SMALL(IF(ISNUMBER(SEARCH("",$S$3:$S$6255)),ROW($S$1:$S$6253),""),ROW(S2917))),"")</f>
        <v>Malíkov</v>
      </c>
      <c r="U2919" t="s">
        <v>7568</v>
      </c>
      <c r="V2919">
        <v>561452.0</v>
      </c>
    </row>
    <row r="2920" spans="19:22" ht="12.75">
      <c r="S2920" t="str">
        <f>IF(ISNUMBER(SEARCH(ZAKL_DATA!$B$18,FU!$U2920)),U2920,"")</f>
        <v>Malíkovice</v>
      </c>
      <c r="T2920" t="str">
        <f t="array" ref="T2920">IFERROR(INDEX($S$3:$S$6255,SMALL(IF(ISNUMBER(SEARCH("",$S$3:$S$6255)),ROW($S$1:$S$6253),""),ROW(S2918))),"")</f>
        <v>Malíkovice</v>
      </c>
      <c r="U2920" t="s">
        <v>4224</v>
      </c>
      <c r="V2920">
        <v>561461.0</v>
      </c>
    </row>
    <row r="2921" spans="19:22" ht="12.75">
      <c r="S2921" t="str">
        <f>IF(ISNUMBER(SEARCH(ZAKL_DATA!$B$18,FU!$U2921)),U2921,"")</f>
        <v>Malínky</v>
      </c>
      <c r="T2921" t="str">
        <f t="array" ref="T2921">IFERROR(INDEX($S$3:$S$6255,SMALL(IF(ISNUMBER(SEARCH("",$S$3:$S$6255)),ROW($S$1:$S$6253),""),ROW(S2919))),"")</f>
        <v>Malínky</v>
      </c>
      <c r="U2921" t="s">
        <v>8546</v>
      </c>
      <c r="V2921">
        <v>561479.0</v>
      </c>
    </row>
    <row r="2922" spans="19:22" ht="12.75">
      <c r="S2922" t="str">
        <f>IF(ISNUMBER(SEARCH(ZAKL_DATA!$B$18,FU!$U2922)),U2922,"")</f>
        <v>Malinová</v>
      </c>
      <c r="T2922" t="str">
        <f t="array" ref="T2922">IFERROR(INDEX($S$3:$S$6255,SMALL(IF(ISNUMBER(SEARCH("",$S$3:$S$6255)),ROW($S$1:$S$6253),""),ROW(S2920))),"")</f>
        <v>Malinová</v>
      </c>
      <c r="U2922" t="s">
        <v>6624</v>
      </c>
      <c r="V2922">
        <v>561487.0</v>
      </c>
    </row>
    <row r="2923" spans="19:22" ht="12.75">
      <c r="S2923" t="str">
        <f>IF(ISNUMBER(SEARCH(ZAKL_DATA!$B$18,FU!$U2923)),U2923,"")</f>
        <v>Málkov</v>
      </c>
      <c r="T2923" t="str">
        <f t="array" ref="T2923">IFERROR(INDEX($S$3:$S$6255,SMALL(IF(ISNUMBER(SEARCH("",$S$3:$S$6255)),ROW($S$1:$S$6253),""),ROW(S2921))),"")</f>
        <v>Málkov</v>
      </c>
      <c r="U2923" t="s">
        <v>4375</v>
      </c>
      <c r="V2923">
        <v>561495.0</v>
      </c>
    </row>
    <row r="2924" spans="19:22" ht="12.75">
      <c r="S2924" t="str">
        <f>IF(ISNUMBER(SEARCH(ZAKL_DATA!$B$18,FU!$U2924)),U2924,"")</f>
        <v>Málkov</v>
      </c>
      <c r="T2924" t="str">
        <f t="array" ref="T2924">IFERROR(INDEX($S$3:$S$6255,SMALL(IF(ISNUMBER(SEARCH("",$S$3:$S$6255)),ROW($S$1:$S$6253),""),ROW(S2922))),"")</f>
        <v>Málkov</v>
      </c>
      <c r="U2924" t="s">
        <v>4375</v>
      </c>
      <c r="V2924">
        <v>561509.0</v>
      </c>
    </row>
    <row r="2925" spans="19:22" ht="12.75">
      <c r="S2925" t="str">
        <f>IF(ISNUMBER(SEARCH(ZAKL_DATA!$B$18,FU!$U2925)),U2925,"")</f>
        <v>Malonty</v>
      </c>
      <c r="T2925" t="str">
        <f t="array" ref="T2925">IFERROR(INDEX($S$3:$S$6255,SMALL(IF(ISNUMBER(SEARCH("",$S$3:$S$6255)),ROW($S$1:$S$6253),""),ROW(S2923))),"")</f>
        <v>Malonty</v>
      </c>
      <c r="U2925" t="s">
        <v>5241</v>
      </c>
      <c r="V2925">
        <v>561517.0</v>
      </c>
    </row>
    <row r="2926" spans="19:22" ht="12.75">
      <c r="S2926" t="str">
        <f>IF(ISNUMBER(SEARCH(ZAKL_DATA!$B$18,FU!$U2926)),U2926,"")</f>
        <v>Malotice</v>
      </c>
      <c r="T2926" t="str">
        <f t="array" ref="T2926">IFERROR(INDEX($S$3:$S$6255,SMALL(IF(ISNUMBER(SEARCH("",$S$3:$S$6255)),ROW($S$1:$S$6253),""),ROW(S2924))),"")</f>
        <v>Malotice</v>
      </c>
      <c r="U2926" t="s">
        <v>4306</v>
      </c>
      <c r="V2926">
        <v>561525.0</v>
      </c>
    </row>
    <row r="2927" spans="19:22" ht="12.75">
      <c r="S2927" t="str">
        <f>IF(ISNUMBER(SEARCH(ZAKL_DATA!$B$18,FU!$U2927)),U2927,"")</f>
        <v>Malovice</v>
      </c>
      <c r="T2927" t="str">
        <f t="array" ref="T2927">IFERROR(INDEX($S$3:$S$6255,SMALL(IF(ISNUMBER(SEARCH("",$S$3:$S$6255)),ROW($S$1:$S$6253),""),ROW(S2925))),"")</f>
        <v>Malovice</v>
      </c>
      <c r="U2927" t="s">
        <v>5606</v>
      </c>
      <c r="V2927">
        <v>561533.0</v>
      </c>
    </row>
    <row r="2928" spans="19:22" ht="12.75">
      <c r="S2928" t="str">
        <f>IF(ISNUMBER(SEARCH(ZAKL_DATA!$B$18,FU!$U2928)),U2928,"")</f>
        <v>Malšice</v>
      </c>
      <c r="T2928" t="str">
        <f t="array" ref="T2928">IFERROR(INDEX($S$3:$S$6255,SMALL(IF(ISNUMBER(SEARCH("",$S$3:$S$6255)),ROW($S$1:$S$6253),""),ROW(S2926))),"")</f>
        <v>Malšice</v>
      </c>
      <c r="U2928" t="s">
        <v>5767</v>
      </c>
      <c r="V2928">
        <v>561541.0</v>
      </c>
    </row>
    <row r="2929" spans="19:22" ht="12.75">
      <c r="S2929" t="str">
        <f>IF(ISNUMBER(SEARCH(ZAKL_DATA!$B$18,FU!$U2929)),U2929,"")</f>
        <v>Malšín</v>
      </c>
      <c r="T2929" t="str">
        <f t="array" ref="T2929">IFERROR(INDEX($S$3:$S$6255,SMALL(IF(ISNUMBER(SEARCH("",$S$3:$S$6255)),ROW($S$1:$S$6253),""),ROW(S2927))),"")</f>
        <v>Malšín</v>
      </c>
      <c r="U2929" t="s">
        <v>4564</v>
      </c>
      <c r="V2929">
        <v>561550.0</v>
      </c>
    </row>
    <row r="2930" spans="19:22" ht="12.75">
      <c r="S2930" t="str">
        <f>IF(ISNUMBER(SEARCH(ZAKL_DATA!$B$18,FU!$U2930)),U2930,"")</f>
        <v>Malšovice</v>
      </c>
      <c r="T2930" t="str">
        <f t="array" ref="T2930">IFERROR(INDEX($S$3:$S$6255,SMALL(IF(ISNUMBER(SEARCH("",$S$3:$S$6255)),ROW($S$1:$S$6253),""),ROW(S2928))),"")</f>
        <v>Malšovice</v>
      </c>
      <c r="U2930" t="s">
        <v>6399</v>
      </c>
      <c r="V2930">
        <v>561568.0</v>
      </c>
    </row>
    <row r="2931" spans="19:22" ht="12.75">
      <c r="S2931" t="str">
        <f>IF(ISNUMBER(SEARCH(ZAKL_DATA!$B$18,FU!$U2931)),U2931,"")</f>
        <v>Malý Beranov</v>
      </c>
      <c r="T2931" t="str">
        <f t="array" ref="T2931">IFERROR(INDEX($S$3:$S$6255,SMALL(IF(ISNUMBER(SEARCH("",$S$3:$S$6255)),ROW($S$1:$S$6253),""),ROW(S2929))),"")</f>
        <v>Malý Beranov</v>
      </c>
      <c r="U2931" t="s">
        <v>8173</v>
      </c>
      <c r="V2931">
        <v>561576.0</v>
      </c>
    </row>
    <row r="2932" spans="19:22" ht="12.75">
      <c r="S2932" t="str">
        <f>IF(ISNUMBER(SEARCH(ZAKL_DATA!$B$18,FU!$U2932)),U2932,"")</f>
        <v>Malý Bor</v>
      </c>
      <c r="T2932" t="str">
        <f t="array" ref="T2932">IFERROR(INDEX($S$3:$S$6255,SMALL(IF(ISNUMBER(SEARCH("",$S$3:$S$6255)),ROW($S$1:$S$6253),""),ROW(S2930))),"")</f>
        <v>Malý Bor</v>
      </c>
      <c r="U2932" t="s">
        <v>6017</v>
      </c>
      <c r="V2932">
        <v>561584.0</v>
      </c>
    </row>
    <row r="2933" spans="19:22" ht="12.75">
      <c r="S2933" t="str">
        <f>IF(ISNUMBER(SEARCH(ZAKL_DATA!$B$18,FU!$U2933)),U2933,"")</f>
        <v>Malý Újezd</v>
      </c>
      <c r="T2933" t="str">
        <f t="array" ref="T2933">IFERROR(INDEX($S$3:$S$6255,SMALL(IF(ISNUMBER(SEARCH("",$S$3:$S$6255)),ROW($S$1:$S$6253),""),ROW(S2931))),"")</f>
        <v>Malý Újezd</v>
      </c>
      <c r="U2933" t="s">
        <v>4453</v>
      </c>
      <c r="V2933">
        <v>561592.0</v>
      </c>
    </row>
    <row r="2934" spans="19:22" ht="12.75">
      <c r="S2934" t="str">
        <f>IF(ISNUMBER(SEARCH(ZAKL_DATA!$B$18,FU!$U2934)),U2934,"")</f>
        <v>Manětín</v>
      </c>
      <c r="T2934" t="str">
        <f t="array" ref="T2934">IFERROR(INDEX($S$3:$S$6255,SMALL(IF(ISNUMBER(SEARCH("",$S$3:$S$6255)),ROW($S$1:$S$6253),""),ROW(S2932))),"")</f>
        <v>Manětín</v>
      </c>
      <c r="U2934" t="s">
        <v>6141</v>
      </c>
      <c r="V2934">
        <v>561606.0</v>
      </c>
    </row>
    <row r="2935" spans="19:22" ht="12.75">
      <c r="S2935" t="str">
        <f>IF(ISNUMBER(SEARCH(ZAKL_DATA!$B$18,FU!$U2935)),U2935,"")</f>
        <v>Mankovice</v>
      </c>
      <c r="T2935" t="str">
        <f t="array" ref="T2935">IFERROR(INDEX($S$3:$S$6255,SMALL(IF(ISNUMBER(SEARCH("",$S$3:$S$6255)),ROW($S$1:$S$6253),""),ROW(S2933))),"")</f>
        <v>Mankovice</v>
      </c>
      <c r="U2935" t="s">
        <v>6852</v>
      </c>
      <c r="V2935">
        <v>561614.0</v>
      </c>
    </row>
    <row r="2936" spans="19:22" ht="12.75">
      <c r="S2936" t="str">
        <f>IF(ISNUMBER(SEARCH(ZAKL_DATA!$B$18,FU!$U2936)),U2936,"")</f>
        <v>Maňovice</v>
      </c>
      <c r="T2936" t="str">
        <f t="array" ref="T2936">IFERROR(INDEX($S$3:$S$6255,SMALL(IF(ISNUMBER(SEARCH("",$S$3:$S$6255)),ROW($S$1:$S$6253),""),ROW(S2934))),"")</f>
        <v>Maňovice</v>
      </c>
      <c r="U2936" t="s">
        <v>7572</v>
      </c>
      <c r="V2936">
        <v>561622.0</v>
      </c>
    </row>
    <row r="2937" spans="19:22" ht="12.75">
      <c r="S2937" t="str">
        <f>IF(ISNUMBER(SEARCH(ZAKL_DATA!$B$18,FU!$U2937)),U2937,"")</f>
        <v>Mariánské Lázně</v>
      </c>
      <c r="T2937" t="str">
        <f t="array" ref="T2937">IFERROR(INDEX($S$3:$S$6255,SMALL(IF(ISNUMBER(SEARCH("",$S$3:$S$6255)),ROW($S$1:$S$6253),""),ROW(S2935))),"")</f>
        <v>Mariánské Lázně</v>
      </c>
      <c r="U2937" t="s">
        <v>5934</v>
      </c>
      <c r="V2937">
        <v>561631.0</v>
      </c>
    </row>
    <row r="2938" spans="19:22" ht="12.75">
      <c r="S2938" t="str">
        <f>IF(ISNUMBER(SEARCH(ZAKL_DATA!$B$18,FU!$U2938)),U2938,"")</f>
        <v>Mariánské Radčice</v>
      </c>
      <c r="T2938" t="str">
        <f t="array" ref="T2938">IFERROR(INDEX($S$3:$S$6255,SMALL(IF(ISNUMBER(SEARCH("",$S$3:$S$6255)),ROW($S$1:$S$6253),""),ROW(S2936))),"")</f>
        <v>Mariánské Radčice</v>
      </c>
      <c r="U2938" t="s">
        <v>6775</v>
      </c>
      <c r="V2938">
        <v>561649.0</v>
      </c>
    </row>
    <row r="2939" spans="19:22" ht="12.75">
      <c r="S2939" t="str">
        <f>IF(ISNUMBER(SEARCH(ZAKL_DATA!$B$18,FU!$U2939)),U2939,"")</f>
        <v>Markvartice</v>
      </c>
      <c r="T2939" t="str">
        <f t="array" ref="T2939">IFERROR(INDEX($S$3:$S$6255,SMALL(IF(ISNUMBER(SEARCH("",$S$3:$S$6255)),ROW($S$1:$S$6253),""),ROW(S2937))),"")</f>
        <v>Markvartice</v>
      </c>
      <c r="U2939" t="s">
        <v>5244</v>
      </c>
      <c r="V2939">
        <v>561657.0</v>
      </c>
    </row>
    <row r="2940" spans="19:22" ht="12.75">
      <c r="S2940" t="str">
        <f>IF(ISNUMBER(SEARCH(ZAKL_DATA!$B$18,FU!$U2940)),U2940,"")</f>
        <v>Markvartice</v>
      </c>
      <c r="T2940" t="str">
        <f t="array" ref="T2940">IFERROR(INDEX($S$3:$S$6255,SMALL(IF(ISNUMBER(SEARCH("",$S$3:$S$6255)),ROW($S$1:$S$6253),""),ROW(S2938))),"")</f>
        <v>Markvartice</v>
      </c>
      <c r="U2940" t="s">
        <v>5244</v>
      </c>
      <c r="V2940">
        <v>561665.0</v>
      </c>
    </row>
    <row r="2941" spans="19:22" ht="12.75">
      <c r="S2941" t="str">
        <f>IF(ISNUMBER(SEARCH(ZAKL_DATA!$B$18,FU!$U2941)),U2941,"")</f>
        <v>Markvartice</v>
      </c>
      <c r="T2941" t="str">
        <f t="array" ref="T2941">IFERROR(INDEX($S$3:$S$6255,SMALL(IF(ISNUMBER(SEARCH("",$S$3:$S$6255)),ROW($S$1:$S$6253),""),ROW(S2939))),"")</f>
        <v>Markvartice</v>
      </c>
      <c r="U2941" t="s">
        <v>5244</v>
      </c>
      <c r="V2941">
        <v>561673.0</v>
      </c>
    </row>
    <row r="2942" spans="19:22" ht="12.75">
      <c r="S2942" t="str">
        <f>IF(ISNUMBER(SEARCH(ZAKL_DATA!$B$18,FU!$U2942)),U2942,"")</f>
        <v>Markvartice</v>
      </c>
      <c r="T2942" t="str">
        <f t="array" ref="T2942">IFERROR(INDEX($S$3:$S$6255,SMALL(IF(ISNUMBER(SEARCH("",$S$3:$S$6255)),ROW($S$1:$S$6253),""),ROW(S2940))),"")</f>
        <v>Markvartice</v>
      </c>
      <c r="U2942" t="s">
        <v>5244</v>
      </c>
      <c r="V2942">
        <v>561681.0</v>
      </c>
    </row>
    <row r="2943" spans="19:22" ht="12.75">
      <c r="S2943" t="str">
        <f>IF(ISNUMBER(SEARCH(ZAKL_DATA!$B$18,FU!$U2943)),U2943,"")</f>
        <v>Markvartovice</v>
      </c>
      <c r="T2943" t="str">
        <f t="array" ref="T2943">IFERROR(INDEX($S$3:$S$6255,SMALL(IF(ISNUMBER(SEARCH("",$S$3:$S$6255)),ROW($S$1:$S$6253),""),ROW(S2941))),"")</f>
        <v>Markvartovice</v>
      </c>
      <c r="U2943" t="s">
        <v>3743</v>
      </c>
      <c r="V2943">
        <v>561690.0</v>
      </c>
    </row>
    <row r="2944" spans="19:22" ht="12.75">
      <c r="S2944" t="str">
        <f>IF(ISNUMBER(SEARCH(ZAKL_DATA!$B$18,FU!$U2944)),U2944,"")</f>
        <v>Maršov</v>
      </c>
      <c r="T2944" t="str">
        <f t="array" ref="T2944">IFERROR(INDEX($S$3:$S$6255,SMALL(IF(ISNUMBER(SEARCH("",$S$3:$S$6255)),ROW($S$1:$S$6253),""),ROW(S2942))),"")</f>
        <v>Maršov</v>
      </c>
      <c r="U2944" t="s">
        <v>7886</v>
      </c>
      <c r="V2944">
        <v>561703.0</v>
      </c>
    </row>
    <row r="2945" spans="19:22" ht="12.75">
      <c r="S2945" t="str">
        <f>IF(ISNUMBER(SEARCH(ZAKL_DATA!$B$18,FU!$U2945)),U2945,"")</f>
        <v>Maršov u Úpice</v>
      </c>
      <c r="T2945" t="str">
        <f t="array" ref="T2945">IFERROR(INDEX($S$3:$S$6255,SMALL(IF(ISNUMBER(SEARCH("",$S$3:$S$6255)),ROW($S$1:$S$6253),""),ROW(S2943))),"")</f>
        <v>Maršov u Úpice</v>
      </c>
      <c r="U2945" t="s">
        <v>7662</v>
      </c>
      <c r="V2945">
        <v>561711.0</v>
      </c>
    </row>
    <row r="2946" spans="19:22" ht="12.75">
      <c r="S2946" t="str">
        <f>IF(ISNUMBER(SEARCH(ZAKL_DATA!$B$18,FU!$U2946)),U2946,"")</f>
        <v>Maršovice</v>
      </c>
      <c r="T2946" t="str">
        <f t="array" ref="T2946">IFERROR(INDEX($S$3:$S$6255,SMALL(IF(ISNUMBER(SEARCH("",$S$3:$S$6255)),ROW($S$1:$S$6253),""),ROW(S2944))),"")</f>
        <v>Maršovice</v>
      </c>
      <c r="U2946" t="s">
        <v>3983</v>
      </c>
      <c r="V2946">
        <v>561720.0</v>
      </c>
    </row>
    <row r="2947" spans="19:22" ht="12.75">
      <c r="S2947" t="str">
        <f>IF(ISNUMBER(SEARCH(ZAKL_DATA!$B$18,FU!$U2947)),U2947,"")</f>
        <v>Maršovice</v>
      </c>
      <c r="T2947" t="str">
        <f t="array" ref="T2947">IFERROR(INDEX($S$3:$S$6255,SMALL(IF(ISNUMBER(SEARCH("",$S$3:$S$6255)),ROW($S$1:$S$6253),""),ROW(S2945))),"")</f>
        <v>Maršovice</v>
      </c>
      <c r="U2947" t="s">
        <v>3983</v>
      </c>
      <c r="V2947">
        <v>561738.0</v>
      </c>
    </row>
    <row r="2948" spans="19:22" ht="12.75">
      <c r="S2948" t="str">
        <f>IF(ISNUMBER(SEARCH(ZAKL_DATA!$B$18,FU!$U2948)),U2948,"")</f>
        <v>Martiněves</v>
      </c>
      <c r="T2948" t="str">
        <f t="array" ref="T2948">IFERROR(INDEX($S$3:$S$6255,SMALL(IF(ISNUMBER(SEARCH("",$S$3:$S$6255)),ROW($S$1:$S$6253),""),ROW(S2946))),"")</f>
        <v>Martiněves</v>
      </c>
      <c r="U2948" t="s">
        <v>6617</v>
      </c>
      <c r="V2948">
        <v>561746.0</v>
      </c>
    </row>
    <row r="2949" spans="19:22" ht="12.75">
      <c r="S2949" t="str">
        <f>IF(ISNUMBER(SEARCH(ZAKL_DATA!$B$18,FU!$U2949)),U2949,"")</f>
        <v>Martinice</v>
      </c>
      <c r="T2949" t="str">
        <f t="array" ref="T2949">IFERROR(INDEX($S$3:$S$6255,SMALL(IF(ISNUMBER(SEARCH("",$S$3:$S$6255)),ROW($S$1:$S$6253),""),ROW(S2947))),"")</f>
        <v>Martinice</v>
      </c>
      <c r="U2949" t="s">
        <v>8262</v>
      </c>
      <c r="V2949">
        <v>561754.0</v>
      </c>
    </row>
    <row r="2950" spans="19:22" ht="12.75">
      <c r="S2950" t="str">
        <f>IF(ISNUMBER(SEARCH(ZAKL_DATA!$B$18,FU!$U2950)),U2950,"")</f>
        <v>Martinice</v>
      </c>
      <c r="T2950" t="str">
        <f t="array" ref="T2950">IFERROR(INDEX($S$3:$S$6255,SMALL(IF(ISNUMBER(SEARCH("",$S$3:$S$6255)),ROW($S$1:$S$6253),""),ROW(S2948))),"")</f>
        <v>Martinice</v>
      </c>
      <c r="U2950" t="s">
        <v>8262</v>
      </c>
      <c r="V2950">
        <v>561762.0</v>
      </c>
    </row>
    <row r="2951" spans="19:22" ht="12.75">
      <c r="S2951" t="str">
        <f>IF(ISNUMBER(SEARCH(ZAKL_DATA!$B$18,FU!$U2951)),U2951,"")</f>
        <v>Martinice u Onšova</v>
      </c>
      <c r="T2951" t="str">
        <f t="array" ref="T2951">IFERROR(INDEX($S$3:$S$6255,SMALL(IF(ISNUMBER(SEARCH("",$S$3:$S$6255)),ROW($S$1:$S$6253),""),ROW(S2949))),"")</f>
        <v>Martinice u Onšova</v>
      </c>
      <c r="U2951" t="s">
        <v>6277</v>
      </c>
      <c r="V2951">
        <v>561771.0</v>
      </c>
    </row>
    <row r="2952" spans="19:22" ht="12.75">
      <c r="S2952" t="str">
        <f>IF(ISNUMBER(SEARCH(ZAKL_DATA!$B$18,FU!$U2952)),U2952,"")</f>
        <v>Martinice v Krkonoších</v>
      </c>
      <c r="T2952" t="str">
        <f t="array" ref="T2952">IFERROR(INDEX($S$3:$S$6255,SMALL(IF(ISNUMBER(SEARCH("",$S$3:$S$6255)),ROW($S$1:$S$6253),""),ROW(S2950))),"")</f>
        <v>Martinice v Krkonoších</v>
      </c>
      <c r="U2952" t="s">
        <v>7245</v>
      </c>
      <c r="V2952">
        <v>561789.0</v>
      </c>
    </row>
    <row r="2953" spans="19:22" ht="12.75">
      <c r="S2953" t="str">
        <f>IF(ISNUMBER(SEARCH(ZAKL_DATA!$B$18,FU!$U2953)),U2953,"")</f>
        <v>Martínkov</v>
      </c>
      <c r="T2953" t="str">
        <f t="array" ref="T2953">IFERROR(INDEX($S$3:$S$6255,SMALL(IF(ISNUMBER(SEARCH("",$S$3:$S$6255)),ROW($S$1:$S$6253),""),ROW(S2951))),"")</f>
        <v>Martínkov</v>
      </c>
      <c r="U2953" t="s">
        <v>5604</v>
      </c>
      <c r="V2953">
        <v>561797.0</v>
      </c>
    </row>
    <row r="2954" spans="19:22" ht="12.75">
      <c r="S2954" t="str">
        <f>IF(ISNUMBER(SEARCH(ZAKL_DATA!$B$18,FU!$U2954)),U2954,"")</f>
        <v>Martínkovice</v>
      </c>
      <c r="T2954" t="str">
        <f t="array" ref="T2954">IFERROR(INDEX($S$3:$S$6255,SMALL(IF(ISNUMBER(SEARCH("",$S$3:$S$6255)),ROW($S$1:$S$6253),""),ROW(S2952))),"")</f>
        <v>Martínkovice</v>
      </c>
      <c r="U2954" t="s">
        <v>7312</v>
      </c>
      <c r="V2954">
        <v>561801.0</v>
      </c>
    </row>
    <row r="2955" spans="19:22" ht="12.75">
      <c r="S2955" t="str">
        <f>IF(ISNUMBER(SEARCH(ZAKL_DATA!$B$18,FU!$U2955)),U2955,"")</f>
        <v>Mařenice</v>
      </c>
      <c r="T2955" t="str">
        <f t="array" ref="T2955">IFERROR(INDEX($S$3:$S$6255,SMALL(IF(ISNUMBER(SEARCH("",$S$3:$S$6255)),ROW($S$1:$S$6253),""),ROW(S2953))),"")</f>
        <v>Mařenice</v>
      </c>
      <c r="U2955" t="s">
        <v>6319</v>
      </c>
      <c r="V2955">
        <v>561819.0</v>
      </c>
    </row>
    <row r="2956" spans="19:22" ht="12.75">
      <c r="S2956" t="str">
        <f>IF(ISNUMBER(SEARCH(ZAKL_DATA!$B$18,FU!$U2956)),U2956,"")</f>
        <v>Máslojedy</v>
      </c>
      <c r="T2956" t="str">
        <f t="array" ref="T2956">IFERROR(INDEX($S$3:$S$6255,SMALL(IF(ISNUMBER(SEARCH("",$S$3:$S$6255)),ROW($S$1:$S$6253),""),ROW(S2954))),"")</f>
        <v>Máslojedy</v>
      </c>
      <c r="U2956" t="s">
        <v>7277</v>
      </c>
      <c r="V2956">
        <v>561827.0</v>
      </c>
    </row>
    <row r="2957" spans="19:22" ht="12.75">
      <c r="S2957" t="str">
        <f>IF(ISNUMBER(SEARCH(ZAKL_DATA!$B$18,FU!$U2957)),U2957,"")</f>
        <v>Máslovice</v>
      </c>
      <c r="T2957" t="str">
        <f t="array" ref="T2957">IFERROR(INDEX($S$3:$S$6255,SMALL(IF(ISNUMBER(SEARCH("",$S$3:$S$6255)),ROW($S$1:$S$6253),""),ROW(S2955))),"")</f>
        <v>Máslovice</v>
      </c>
      <c r="U2957" t="s">
        <v>4751</v>
      </c>
      <c r="V2957">
        <v>561835.0</v>
      </c>
    </row>
    <row r="2958" spans="19:22" ht="12.75">
      <c r="S2958" t="str">
        <f>IF(ISNUMBER(SEARCH(ZAKL_DATA!$B$18,FU!$U2958)),U2958,"")</f>
        <v>Masojedy</v>
      </c>
      <c r="T2958" t="str">
        <f t="array" ref="T2958">IFERROR(INDEX($S$3:$S$6255,SMALL(IF(ISNUMBER(SEARCH("",$S$3:$S$6255)),ROW($S$1:$S$6253),""),ROW(S2956))),"")</f>
        <v>Masojedy</v>
      </c>
      <c r="U2958" t="s">
        <v>6568</v>
      </c>
      <c r="V2958">
        <v>561843.0</v>
      </c>
    </row>
    <row r="2959" spans="19:22" ht="12.75">
      <c r="S2959" t="str">
        <f>IF(ISNUMBER(SEARCH(ZAKL_DATA!$B$18,FU!$U2959)),U2959,"")</f>
        <v>Mastník</v>
      </c>
      <c r="T2959" t="str">
        <f t="array" ref="T2959">IFERROR(INDEX($S$3:$S$6255,SMALL(IF(ISNUMBER(SEARCH("",$S$3:$S$6255)),ROW($S$1:$S$6253),""),ROW(S2957))),"")</f>
        <v>Mastník</v>
      </c>
      <c r="U2959" t="s">
        <v>8415</v>
      </c>
      <c r="V2959">
        <v>561851.0</v>
      </c>
    </row>
    <row r="2960" spans="19:22" ht="12.75">
      <c r="S2960" t="str">
        <f>IF(ISNUMBER(SEARCH(ZAKL_DATA!$B$18,FU!$U2960)),U2960,"")</f>
        <v>Mašovice</v>
      </c>
      <c r="T2960" t="str">
        <f t="array" ref="T2960">IFERROR(INDEX($S$3:$S$6255,SMALL(IF(ISNUMBER(SEARCH("",$S$3:$S$6255)),ROW($S$1:$S$6253),""),ROW(S2958))),"")</f>
        <v>Mašovice</v>
      </c>
      <c r="U2960" t="s">
        <v>8626</v>
      </c>
      <c r="V2960">
        <v>561860.0</v>
      </c>
    </row>
    <row r="2961" spans="19:22" ht="12.75">
      <c r="S2961" t="str">
        <f>IF(ISNUMBER(SEARCH(ZAKL_DATA!$B$18,FU!$U2961)),U2961,"")</f>
        <v>Mašťov</v>
      </c>
      <c r="T2961" t="str">
        <f t="array" ref="T2961">IFERROR(INDEX($S$3:$S$6255,SMALL(IF(ISNUMBER(SEARCH("",$S$3:$S$6255)),ROW($S$1:$S$6253),""),ROW(S2959))),"")</f>
        <v>Mašťov</v>
      </c>
      <c r="U2961" t="s">
        <v>6444</v>
      </c>
      <c r="V2961">
        <v>561878.0</v>
      </c>
    </row>
    <row r="2962" spans="19:22" ht="12.75">
      <c r="S2962" t="str">
        <f>IF(ISNUMBER(SEARCH(ZAKL_DATA!$B$18,FU!$U2962)),U2962,"")</f>
        <v>Matějov</v>
      </c>
      <c r="T2962" t="str">
        <f t="array" ref="T2962">IFERROR(INDEX($S$3:$S$6255,SMALL(IF(ISNUMBER(SEARCH("",$S$3:$S$6255)),ROW($S$1:$S$6253),""),ROW(S2960))),"")</f>
        <v>Matějov</v>
      </c>
      <c r="U2962" t="s">
        <v>8737</v>
      </c>
      <c r="V2962">
        <v>561886.0</v>
      </c>
    </row>
    <row r="2963" spans="19:22" ht="12.75">
      <c r="S2963" t="str">
        <f>IF(ISNUMBER(SEARCH(ZAKL_DATA!$B$18,FU!$U2963)),U2963,"")</f>
        <v>Mazelov</v>
      </c>
      <c r="T2963" t="str">
        <f t="array" ref="T2963">IFERROR(INDEX($S$3:$S$6255,SMALL(IF(ISNUMBER(SEARCH("",$S$3:$S$6255)),ROW($S$1:$S$6253),""),ROW(S2961))),"")</f>
        <v>Mazelov</v>
      </c>
      <c r="U2963" t="s">
        <v>4533</v>
      </c>
      <c r="V2963">
        <v>561894.0</v>
      </c>
    </row>
    <row r="2964" spans="19:22" ht="12.75">
      <c r="S2964" t="str">
        <f>IF(ISNUMBER(SEARCH(ZAKL_DATA!$B$18,FU!$U2964)),U2964,"")</f>
        <v>Mažice</v>
      </c>
      <c r="T2964" t="str">
        <f t="array" ref="T2964">IFERROR(INDEX($S$3:$S$6255,SMALL(IF(ISNUMBER(SEARCH("",$S$3:$S$6255)),ROW($S$1:$S$6253),""),ROW(S2962))),"")</f>
        <v>Mažice</v>
      </c>
      <c r="U2964" t="s">
        <v>6412</v>
      </c>
      <c r="V2964">
        <v>561908.0</v>
      </c>
    </row>
    <row r="2965" spans="19:22" ht="12.75">
      <c r="S2965" t="str">
        <f>IF(ISNUMBER(SEARCH(ZAKL_DATA!$B$18,FU!$U2965)),U2965,"")</f>
        <v>Mcely</v>
      </c>
      <c r="T2965" t="str">
        <f t="array" ref="T2965">IFERROR(INDEX($S$3:$S$6255,SMALL(IF(ISNUMBER(SEARCH("",$S$3:$S$6255)),ROW($S$1:$S$6253),""),ROW(S2963))),"")</f>
        <v>Mcely</v>
      </c>
      <c r="U2965" t="s">
        <v>4670</v>
      </c>
      <c r="V2965">
        <v>561916.0</v>
      </c>
    </row>
    <row r="2966" spans="19:22" ht="12.75">
      <c r="S2966" t="str">
        <f>IF(ISNUMBER(SEARCH(ZAKL_DATA!$B$18,FU!$U2966)),U2966,"")</f>
        <v>Meclov</v>
      </c>
      <c r="T2966" t="str">
        <f t="array" ref="T2966">IFERROR(INDEX($S$3:$S$6255,SMALL(IF(ISNUMBER(SEARCH("",$S$3:$S$6255)),ROW($S$1:$S$6253),""),ROW(S2964))),"")</f>
        <v>Meclov</v>
      </c>
      <c r="U2966" t="s">
        <v>5883</v>
      </c>
      <c r="V2966">
        <v>561924.0</v>
      </c>
    </row>
    <row r="2967" spans="19:22" ht="12.75">
      <c r="S2967" t="str">
        <f>IF(ISNUMBER(SEARCH(ZAKL_DATA!$B$18,FU!$U2967)),U2967,"")</f>
        <v>Mečeříž</v>
      </c>
      <c r="T2967" t="str">
        <f t="array" ref="T2967">IFERROR(INDEX($S$3:$S$6255,SMALL(IF(ISNUMBER(SEARCH("",$S$3:$S$6255)),ROW($S$1:$S$6253),""),ROW(S2965))),"")</f>
        <v>Mečeříž</v>
      </c>
      <c r="U2967" t="s">
        <v>6645</v>
      </c>
      <c r="V2967">
        <v>561932.0</v>
      </c>
    </row>
    <row r="2968" spans="19:22" ht="12.75">
      <c r="S2968" t="str">
        <f>IF(ISNUMBER(SEARCH(ZAKL_DATA!$B$18,FU!$U2968)),U2968,"")</f>
        <v>Mečichov</v>
      </c>
      <c r="T2968" t="str">
        <f t="array" ref="T2968">IFERROR(INDEX($S$3:$S$6255,SMALL(IF(ISNUMBER(SEARCH("",$S$3:$S$6255)),ROW($S$1:$S$6253),""),ROW(S2966))),"")</f>
        <v>Mečichov</v>
      </c>
      <c r="U2968" t="s">
        <v>5666</v>
      </c>
      <c r="V2968">
        <v>561941.0</v>
      </c>
    </row>
    <row r="2969" spans="19:22" ht="12.75">
      <c r="S2969" t="str">
        <f>IF(ISNUMBER(SEARCH(ZAKL_DATA!$B$18,FU!$U2969)),U2969,"")</f>
        <v>Měčín</v>
      </c>
      <c r="T2969" t="str">
        <f t="array" ref="T2969">IFERROR(INDEX($S$3:$S$6255,SMALL(IF(ISNUMBER(SEARCH("",$S$3:$S$6255)),ROW($S$1:$S$6253),""),ROW(S2967))),"")</f>
        <v>Měčín</v>
      </c>
      <c r="U2969" t="s">
        <v>6018</v>
      </c>
      <c r="V2969">
        <v>561959.0</v>
      </c>
    </row>
    <row r="2970" spans="19:22" ht="12.75">
      <c r="S2970" t="str">
        <f>IF(ISNUMBER(SEARCH(ZAKL_DATA!$B$18,FU!$U2970)),U2970,"")</f>
        <v>Měděnec</v>
      </c>
      <c r="T2970" t="str">
        <f t="array" ref="T2970">IFERROR(INDEX($S$3:$S$6255,SMALL(IF(ISNUMBER(SEARCH("",$S$3:$S$6255)),ROW($S$1:$S$6253),""),ROW(S2968))),"")</f>
        <v>Měděnec</v>
      </c>
      <c r="U2970" t="s">
        <v>6445</v>
      </c>
      <c r="V2970">
        <v>561967.0</v>
      </c>
    </row>
    <row r="2971" spans="19:22" ht="12.75">
      <c r="S2971" t="str">
        <f>IF(ISNUMBER(SEARCH(ZAKL_DATA!$B$18,FU!$U2971)),U2971,"")</f>
        <v>Medlice</v>
      </c>
      <c r="T2971" t="str">
        <f t="array" ref="T2971">IFERROR(INDEX($S$3:$S$6255,SMALL(IF(ISNUMBER(SEARCH("",$S$3:$S$6255)),ROW($S$1:$S$6253),""),ROW(S2969))),"")</f>
        <v>Medlice</v>
      </c>
      <c r="U2971" t="s">
        <v>8627</v>
      </c>
      <c r="V2971">
        <v>561975.0</v>
      </c>
    </row>
    <row r="2972" spans="19:22" ht="12.75">
      <c r="S2972" t="str">
        <f>IF(ISNUMBER(SEARCH(ZAKL_DATA!$B$18,FU!$U2972)),U2972,"")</f>
        <v>Medlov</v>
      </c>
      <c r="T2972" t="str">
        <f t="array" ref="T2972">IFERROR(INDEX($S$3:$S$6255,SMALL(IF(ISNUMBER(SEARCH("",$S$3:$S$6255)),ROW($S$1:$S$6253),""),ROW(S2970))),"")</f>
        <v>Medlov</v>
      </c>
      <c r="U2972" t="s">
        <v>5743</v>
      </c>
      <c r="V2972">
        <v>561983.0</v>
      </c>
    </row>
    <row r="2973" spans="19:22" ht="12.75">
      <c r="S2973" t="str">
        <f>IF(ISNUMBER(SEARCH(ZAKL_DATA!$B$18,FU!$U2973)),U2973,"")</f>
        <v>Medlov</v>
      </c>
      <c r="T2973" t="str">
        <f t="array" ref="T2973">IFERROR(INDEX($S$3:$S$6255,SMALL(IF(ISNUMBER(SEARCH("",$S$3:$S$6255)),ROW($S$1:$S$6253),""),ROW(S2971))),"")</f>
        <v>Medlov</v>
      </c>
      <c r="U2973" t="s">
        <v>5743</v>
      </c>
      <c r="V2973">
        <v>561991.0</v>
      </c>
    </row>
    <row r="2974" spans="19:22" ht="12.75">
      <c r="S2974" t="str">
        <f>IF(ISNUMBER(SEARCH(ZAKL_DATA!$B$18,FU!$U2974)),U2974,"")</f>
        <v>Medlovice</v>
      </c>
      <c r="T2974" t="str">
        <f t="array" ref="T2974">IFERROR(INDEX($S$3:$S$6255,SMALL(IF(ISNUMBER(SEARCH("",$S$3:$S$6255)),ROW($S$1:$S$6253),""),ROW(S2972))),"")</f>
        <v>Medlovice</v>
      </c>
      <c r="U2974" t="s">
        <v>5582</v>
      </c>
      <c r="V2974">
        <v>562009.0</v>
      </c>
    </row>
    <row r="2975" spans="19:22" ht="12.75">
      <c r="S2975" t="str">
        <f>IF(ISNUMBER(SEARCH(ZAKL_DATA!$B$18,FU!$U2975)),U2975,"")</f>
        <v>Medlovice</v>
      </c>
      <c r="T2975" t="str">
        <f t="array" ref="T2975">IFERROR(INDEX($S$3:$S$6255,SMALL(IF(ISNUMBER(SEARCH("",$S$3:$S$6255)),ROW($S$1:$S$6253),""),ROW(S2973))),"")</f>
        <v>Medlovice</v>
      </c>
      <c r="U2975" t="s">
        <v>5582</v>
      </c>
      <c r="V2975">
        <v>562017.0</v>
      </c>
    </row>
    <row r="2976" spans="19:22" ht="12.75">
      <c r="S2976" t="str">
        <f>IF(ISNUMBER(SEARCH(ZAKL_DATA!$B$18,FU!$U2976)),U2976,"")</f>
        <v>Medonosy</v>
      </c>
      <c r="T2976" t="str">
        <f t="array" ref="T2976">IFERROR(INDEX($S$3:$S$6255,SMALL(IF(ISNUMBER(SEARCH("",$S$3:$S$6255)),ROW($S$1:$S$6253),""),ROW(S2974))),"")</f>
        <v>Medonosy</v>
      </c>
      <c r="U2976" t="s">
        <v>3933</v>
      </c>
      <c r="V2976">
        <v>562025.0</v>
      </c>
    </row>
    <row r="2977" spans="19:22" ht="12.75">
      <c r="S2977" t="str">
        <f>IF(ISNUMBER(SEARCH(ZAKL_DATA!$B$18,FU!$U2977)),U2977,"")</f>
        <v>Medový Újezd</v>
      </c>
      <c r="T2977" t="str">
        <f t="array" ref="T2977">IFERROR(INDEX($S$3:$S$6255,SMALL(IF(ISNUMBER(SEARCH("",$S$3:$S$6255)),ROW($S$1:$S$6253),""),ROW(S2975))),"")</f>
        <v>Medový Újezd</v>
      </c>
      <c r="U2977" t="s">
        <v>7617</v>
      </c>
      <c r="V2977">
        <v>562033.0</v>
      </c>
    </row>
    <row r="2978" spans="19:22" ht="12.75">
      <c r="S2978" t="str">
        <f>IF(ISNUMBER(SEARCH(ZAKL_DATA!$B$18,FU!$U2978)),U2978,"")</f>
        <v>Měchenice</v>
      </c>
      <c r="T2978" t="str">
        <f t="array" ref="T2978">IFERROR(INDEX($S$3:$S$6255,SMALL(IF(ISNUMBER(SEARCH("",$S$3:$S$6255)),ROW($S$1:$S$6253),""),ROW(S2976))),"")</f>
        <v>Měchenice</v>
      </c>
      <c r="U2978" t="s">
        <v>4834</v>
      </c>
      <c r="V2978">
        <v>562041.0</v>
      </c>
    </row>
    <row r="2979" spans="19:22" ht="12.75">
      <c r="S2979" t="str">
        <f>IF(ISNUMBER(SEARCH(ZAKL_DATA!$B$18,FU!$U2979)),U2979,"")</f>
        <v>Měcholupy</v>
      </c>
      <c r="T2979" t="str">
        <f t="array" ref="T2979">IFERROR(INDEX($S$3:$S$6255,SMALL(IF(ISNUMBER(SEARCH("",$S$3:$S$6255)),ROW($S$1:$S$6253),""),ROW(S2977))),"")</f>
        <v>Měcholupy</v>
      </c>
      <c r="U2979" t="s">
        <v>4850</v>
      </c>
      <c r="V2979">
        <v>562050.0</v>
      </c>
    </row>
    <row r="2980" spans="19:22" ht="12.75">
      <c r="S2980" t="str">
        <f>IF(ISNUMBER(SEARCH(ZAKL_DATA!$B$18,FU!$U2980)),U2980,"")</f>
        <v>Měcholupy</v>
      </c>
      <c r="T2980" t="str">
        <f t="array" ref="T2980">IFERROR(INDEX($S$3:$S$6255,SMALL(IF(ISNUMBER(SEARCH("",$S$3:$S$6255)),ROW($S$1:$S$6253),""),ROW(S2978))),"")</f>
        <v>Měcholupy</v>
      </c>
      <c r="U2980" t="s">
        <v>4850</v>
      </c>
      <c r="V2980">
        <v>562068.0</v>
      </c>
    </row>
    <row r="2981" spans="19:22" ht="12.75">
      <c r="S2981" t="str">
        <f>IF(ISNUMBER(SEARCH(ZAKL_DATA!$B$18,FU!$U2981)),U2981,"")</f>
        <v>Měkynec</v>
      </c>
      <c r="T2981" t="str">
        <f t="array" ref="T2981">IFERROR(INDEX($S$3:$S$6255,SMALL(IF(ISNUMBER(SEARCH("",$S$3:$S$6255)),ROW($S$1:$S$6253),""),ROW(S2979))),"")</f>
        <v>Měkynec</v>
      </c>
      <c r="U2981" t="s">
        <v>4575</v>
      </c>
      <c r="V2981">
        <v>562076.0</v>
      </c>
    </row>
    <row r="2982" spans="19:22" ht="12.75">
      <c r="S2982" t="str">
        <f>IF(ISNUMBER(SEARCH(ZAKL_DATA!$B$18,FU!$U2982)),U2982,"")</f>
        <v>Melč</v>
      </c>
      <c r="T2982" t="str">
        <f t="array" ref="T2982">IFERROR(INDEX($S$3:$S$6255,SMALL(IF(ISNUMBER(SEARCH("",$S$3:$S$6255)),ROW($S$1:$S$6253),""),ROW(S2980))),"")</f>
        <v>Melč</v>
      </c>
      <c r="U2982" t="s">
        <v>3744</v>
      </c>
      <c r="V2982">
        <v>562084.0</v>
      </c>
    </row>
    <row r="2983" spans="19:22" ht="12.75">
      <c r="S2983" t="str">
        <f>IF(ISNUMBER(SEARCH(ZAKL_DATA!$B$18,FU!$U2983)),U2983,"")</f>
        <v>Mělčany</v>
      </c>
      <c r="T2983" t="str">
        <f t="array" ref="T2983">IFERROR(INDEX($S$3:$S$6255,SMALL(IF(ISNUMBER(SEARCH("",$S$3:$S$6255)),ROW($S$1:$S$6253),""),ROW(S2981))),"")</f>
        <v>Mělčany</v>
      </c>
      <c r="U2983" t="s">
        <v>7887</v>
      </c>
      <c r="V2983">
        <v>562092.0</v>
      </c>
    </row>
    <row r="2984" spans="19:22" ht="12.75">
      <c r="S2984" t="str">
        <f>IF(ISNUMBER(SEARCH(ZAKL_DATA!$B$18,FU!$U2984)),U2984,"")</f>
        <v>Mělnické Vtelno</v>
      </c>
      <c r="T2984" t="str">
        <f t="array" ref="T2984">IFERROR(INDEX($S$3:$S$6255,SMALL(IF(ISNUMBER(SEARCH("",$S$3:$S$6255)),ROW($S$1:$S$6253),""),ROW(S2982))),"")</f>
        <v>Mělnické Vtelno</v>
      </c>
      <c r="U2984" t="s">
        <v>4454</v>
      </c>
      <c r="V2984">
        <v>562106.0</v>
      </c>
    </row>
    <row r="2985" spans="19:22" ht="12.75">
      <c r="S2985" t="str">
        <f>IF(ISNUMBER(SEARCH(ZAKL_DATA!$B$18,FU!$U2985)),U2985,"")</f>
        <v>Mělník</v>
      </c>
      <c r="T2985" t="str">
        <f t="array" ref="T2985">IFERROR(INDEX($S$3:$S$6255,SMALL(IF(ISNUMBER(SEARCH("",$S$3:$S$6255)),ROW($S$1:$S$6253),""),ROW(S2983))),"")</f>
        <v>Mělník</v>
      </c>
      <c r="U2985" t="s">
        <v>4419</v>
      </c>
      <c r="V2985">
        <v>562114.0</v>
      </c>
    </row>
    <row r="2986" spans="19:22" ht="12.75">
      <c r="S2986" t="str">
        <f>IF(ISNUMBER(SEARCH(ZAKL_DATA!$B$18,FU!$U2986)),U2986,"")</f>
        <v>Měňany</v>
      </c>
      <c r="T2986" t="str">
        <f t="array" ref="T2986">IFERROR(INDEX($S$3:$S$6255,SMALL(IF(ISNUMBER(SEARCH("",$S$3:$S$6255)),ROW($S$1:$S$6253),""),ROW(S2984))),"")</f>
        <v>Měňany</v>
      </c>
      <c r="U2986" t="s">
        <v>4118</v>
      </c>
      <c r="V2986">
        <v>562122.0</v>
      </c>
    </row>
    <row r="2987" spans="19:22" ht="12.75">
      <c r="S2987" t="str">
        <f>IF(ISNUMBER(SEARCH(ZAKL_DATA!$B$18,FU!$U2987)),U2987,"")</f>
        <v>Menhartice</v>
      </c>
      <c r="T2987" t="str">
        <f t="array" ref="T2987">IFERROR(INDEX($S$3:$S$6255,SMALL(IF(ISNUMBER(SEARCH("",$S$3:$S$6255)),ROW($S$1:$S$6253),""),ROW(S2985))),"")</f>
        <v>Menhartice</v>
      </c>
      <c r="U2987" t="s">
        <v>5187</v>
      </c>
      <c r="V2987">
        <v>562131.0</v>
      </c>
    </row>
    <row r="2988" spans="19:22" ht="12.75">
      <c r="S2988" t="str">
        <f>IF(ISNUMBER(SEARCH(ZAKL_DATA!$B$18,FU!$U2988)),U2988,"")</f>
        <v>Měník</v>
      </c>
      <c r="T2988" t="str">
        <f t="array" ref="T2988">IFERROR(INDEX($S$3:$S$6255,SMALL(IF(ISNUMBER(SEARCH("",$S$3:$S$6255)),ROW($S$1:$S$6253),""),ROW(S2986))),"")</f>
        <v>Měník</v>
      </c>
      <c r="U2988" t="s">
        <v>7005</v>
      </c>
      <c r="V2988">
        <v>562149.0</v>
      </c>
    </row>
    <row r="2989" spans="19:22" ht="12.75">
      <c r="S2989" t="str">
        <f>IF(ISNUMBER(SEARCH(ZAKL_DATA!$B$18,FU!$U2989)),U2989,"")</f>
        <v>Měnín</v>
      </c>
      <c r="T2989" t="str">
        <f t="array" ref="T2989">IFERROR(INDEX($S$3:$S$6255,SMALL(IF(ISNUMBER(SEARCH("",$S$3:$S$6255)),ROW($S$1:$S$6253),""),ROW(S2987))),"")</f>
        <v>Měnín</v>
      </c>
      <c r="U2989" t="s">
        <v>7888</v>
      </c>
      <c r="V2989">
        <v>562157.0</v>
      </c>
    </row>
    <row r="2990" spans="19:22" ht="12.75">
      <c r="S2990" t="str">
        <f>IF(ISNUMBER(SEARCH(ZAKL_DATA!$B$18,FU!$U2990)),U2990,"")</f>
        <v>Merboltice</v>
      </c>
      <c r="T2990" t="str">
        <f t="array" ref="T2990">IFERROR(INDEX($S$3:$S$6255,SMALL(IF(ISNUMBER(SEARCH("",$S$3:$S$6255)),ROW($S$1:$S$6253),""),ROW(S2988))),"")</f>
        <v>Merboltice</v>
      </c>
      <c r="U2990" t="s">
        <v>5253</v>
      </c>
      <c r="V2990">
        <v>562165.0</v>
      </c>
    </row>
    <row r="2991" spans="19:22" ht="12.75">
      <c r="S2991" t="str">
        <f>IF(ISNUMBER(SEARCH(ZAKL_DATA!$B$18,FU!$U2991)),U2991,"")</f>
        <v>Merklín</v>
      </c>
      <c r="T2991" t="str">
        <f t="array" ref="T2991">IFERROR(INDEX($S$3:$S$6255,SMALL(IF(ISNUMBER(SEARCH("",$S$3:$S$6255)),ROW($S$1:$S$6253),""),ROW(S2989))),"")</f>
        <v>Merklín</v>
      </c>
      <c r="U2991" t="s">
        <v>5978</v>
      </c>
      <c r="V2991">
        <v>562173.0</v>
      </c>
    </row>
    <row r="2992" spans="19:22" ht="12.75">
      <c r="S2992" t="str">
        <f>IF(ISNUMBER(SEARCH(ZAKL_DATA!$B$18,FU!$U2992)),U2992,"")</f>
        <v>Merklín</v>
      </c>
      <c r="T2992" t="str">
        <f t="array" ref="T2992">IFERROR(INDEX($S$3:$S$6255,SMALL(IF(ISNUMBER(SEARCH("",$S$3:$S$6255)),ROW($S$1:$S$6253),""),ROW(S2990))),"")</f>
        <v>Merklín</v>
      </c>
      <c r="U2992" t="s">
        <v>5978</v>
      </c>
      <c r="V2992">
        <v>562181.0</v>
      </c>
    </row>
    <row r="2993" spans="19:22" ht="12.75">
      <c r="S2993" t="str">
        <f>IF(ISNUMBER(SEARCH(ZAKL_DATA!$B$18,FU!$U2993)),U2993,"")</f>
        <v>Měrotín</v>
      </c>
      <c r="T2993" t="str">
        <f t="array" ref="T2993">IFERROR(INDEX($S$3:$S$6255,SMALL(IF(ISNUMBER(SEARCH("",$S$3:$S$6255)),ROW($S$1:$S$6253),""),ROW(S2991))),"")</f>
        <v>Měrotín</v>
      </c>
      <c r="U2993" t="s">
        <v>6878</v>
      </c>
      <c r="V2993">
        <v>562190.0</v>
      </c>
    </row>
    <row r="2994" spans="19:22" ht="12.75">
      <c r="S2994" t="str">
        <f>IF(ISNUMBER(SEARCH(ZAKL_DATA!$B$18,FU!$U2994)),U2994,"")</f>
        <v>Měrovice nad Hanou</v>
      </c>
      <c r="T2994" t="str">
        <f t="array" ref="T2994">IFERROR(INDEX($S$3:$S$6255,SMALL(IF(ISNUMBER(SEARCH("",$S$3:$S$6255)),ROW($S$1:$S$6253),""),ROW(S2992))),"")</f>
        <v>Měrovice nad Hanou</v>
      </c>
      <c r="U2994" t="s">
        <v>5789</v>
      </c>
      <c r="V2994">
        <v>562203.0</v>
      </c>
    </row>
    <row r="2995" spans="19:22" ht="12.75">
      <c r="S2995" t="str">
        <f>IF(ISNUMBER(SEARCH(ZAKL_DATA!$B$18,FU!$U2995)),U2995,"")</f>
        <v>Měrunice</v>
      </c>
      <c r="T2995" t="str">
        <f t="array" ref="T2995">IFERROR(INDEX($S$3:$S$6255,SMALL(IF(ISNUMBER(SEARCH("",$S$3:$S$6255)),ROW($S$1:$S$6253),""),ROW(S2993))),"")</f>
        <v>Měrunice</v>
      </c>
      <c r="U2995" t="s">
        <v>6797</v>
      </c>
      <c r="V2995">
        <v>562211.0</v>
      </c>
    </row>
    <row r="2996" spans="19:22" ht="12.75">
      <c r="S2996" t="str">
        <f>IF(ISNUMBER(SEARCH(ZAKL_DATA!$B$18,FU!$U2996)),U2996,"")</f>
        <v>Měřín</v>
      </c>
      <c r="T2996" t="str">
        <f t="array" ref="T2996">IFERROR(INDEX($S$3:$S$6255,SMALL(IF(ISNUMBER(SEARCH("",$S$3:$S$6255)),ROW($S$1:$S$6253),""),ROW(S2994))),"")</f>
        <v>Měřín</v>
      </c>
      <c r="U2996" t="s">
        <v>8738</v>
      </c>
      <c r="V2996">
        <v>562220.0</v>
      </c>
    </row>
    <row r="2997" spans="19:22" ht="12.75">
      <c r="S2997" t="str">
        <f>IF(ISNUMBER(SEARCH(ZAKL_DATA!$B$18,FU!$U2997)),U2997,"")</f>
        <v>Městec Králové</v>
      </c>
      <c r="T2997" t="str">
        <f t="array" ref="T2997">IFERROR(INDEX($S$3:$S$6255,SMALL(IF(ISNUMBER(SEARCH("",$S$3:$S$6255)),ROW($S$1:$S$6253),""),ROW(S2995))),"")</f>
        <v>Městec Králové</v>
      </c>
      <c r="U2997" t="s">
        <v>4671</v>
      </c>
      <c r="V2997">
        <v>562238.0</v>
      </c>
    </row>
    <row r="2998" spans="19:22" ht="12.75">
      <c r="S2998" t="str">
        <f>IF(ISNUMBER(SEARCH(ZAKL_DATA!$B$18,FU!$U2998)),U2998,"")</f>
        <v>Městečko</v>
      </c>
      <c r="T2998" t="str">
        <f t="array" ref="T2998">IFERROR(INDEX($S$3:$S$6255,SMALL(IF(ISNUMBER(SEARCH("",$S$3:$S$6255)),ROW($S$1:$S$6253),""),ROW(S2996))),"")</f>
        <v>Městečko</v>
      </c>
      <c r="U2998" t="s">
        <v>5054</v>
      </c>
      <c r="V2998">
        <v>562246.0</v>
      </c>
    </row>
    <row r="2999" spans="19:22" ht="12.75">
      <c r="S2999" t="str">
        <f>IF(ISNUMBER(SEARCH(ZAKL_DATA!$B$18,FU!$U2999)),U2999,"")</f>
        <v>Městečko Trnávka</v>
      </c>
      <c r="T2999" t="str">
        <f t="array" ref="T2999">IFERROR(INDEX($S$3:$S$6255,SMALL(IF(ISNUMBER(SEARCH("",$S$3:$S$6255)),ROW($S$1:$S$6253),""),ROW(S2997))),"")</f>
        <v>Městečko Trnávka</v>
      </c>
      <c r="U2999" t="s">
        <v>7569</v>
      </c>
      <c r="V2999">
        <v>562254.0</v>
      </c>
    </row>
    <row r="3000" spans="19:22" ht="12.75">
      <c r="S3000" t="str">
        <f>IF(ISNUMBER(SEARCH(ZAKL_DATA!$B$18,FU!$U3000)),U3000,"")</f>
        <v>Město Albrechtice</v>
      </c>
      <c r="T3000" t="str">
        <f t="array" ref="T3000">IFERROR(INDEX($S$3:$S$6255,SMALL(IF(ISNUMBER(SEARCH("",$S$3:$S$6255)),ROW($S$1:$S$6253),""),ROW(S2998))),"")</f>
        <v>Město Albrechtice</v>
      </c>
      <c r="U3000" t="s">
        <v>8831</v>
      </c>
      <c r="V3000">
        <v>562262.0</v>
      </c>
    </row>
    <row r="3001" spans="19:22" ht="12.75">
      <c r="S3001" t="str">
        <f>IF(ISNUMBER(SEARCH(ZAKL_DATA!$B$18,FU!$U3001)),U3001,"")</f>
        <v>Město Touškov</v>
      </c>
      <c r="T3001" t="str">
        <f t="array" ref="T3001">IFERROR(INDEX($S$3:$S$6255,SMALL(IF(ISNUMBER(SEARCH("",$S$3:$S$6255)),ROW($S$1:$S$6253),""),ROW(S2999))),"")</f>
        <v>Město Touškov</v>
      </c>
      <c r="U3001" t="s">
        <v>6142</v>
      </c>
      <c r="V3001">
        <v>562271.0</v>
      </c>
    </row>
    <row r="3002" spans="19:22" ht="12.75">
      <c r="S3002" t="str">
        <f>IF(ISNUMBER(SEARCH(ZAKL_DATA!$B$18,FU!$U3002)),U3002,"")</f>
        <v>Měšice</v>
      </c>
      <c r="T3002" t="str">
        <f t="array" ref="T3002">IFERROR(INDEX($S$3:$S$6255,SMALL(IF(ISNUMBER(SEARCH("",$S$3:$S$6255)),ROW($S$1:$S$6253),""),ROW(S3000))),"")</f>
        <v>Měšice</v>
      </c>
      <c r="U3002" t="s">
        <v>4752</v>
      </c>
      <c r="V3002">
        <v>562289.0</v>
      </c>
    </row>
    <row r="3003" spans="19:22" ht="12.75">
      <c r="S3003" t="str">
        <f>IF(ISNUMBER(SEARCH(ZAKL_DATA!$B$18,FU!$U3003)),U3003,"")</f>
        <v>Měšín</v>
      </c>
      <c r="T3003" t="str">
        <f t="array" ref="T3003">IFERROR(INDEX($S$3:$S$6255,SMALL(IF(ISNUMBER(SEARCH("",$S$3:$S$6255)),ROW($S$1:$S$6253),""),ROW(S3001))),"")</f>
        <v>Měšín</v>
      </c>
      <c r="U3003" t="s">
        <v>8174</v>
      </c>
      <c r="V3003">
        <v>562297.0</v>
      </c>
    </row>
    <row r="3004" spans="19:22" ht="12.75">
      <c r="S3004" t="str">
        <f>IF(ISNUMBER(SEARCH(ZAKL_DATA!$B$18,FU!$U3004)),U3004,"")</f>
        <v>Mešno</v>
      </c>
      <c r="T3004" t="str">
        <f t="array" ref="T3004">IFERROR(INDEX($S$3:$S$6255,SMALL(IF(ISNUMBER(SEARCH("",$S$3:$S$6255)),ROW($S$1:$S$6253),""),ROW(S3002))),"")</f>
        <v>Mešno</v>
      </c>
      <c r="U3004" t="s">
        <v>7624</v>
      </c>
      <c r="V3004">
        <v>562301.0</v>
      </c>
    </row>
    <row r="3005" spans="19:22" ht="12.75">
      <c r="S3005" t="str">
        <f>IF(ISNUMBER(SEARCH(ZAKL_DATA!$B$18,FU!$U3005)),U3005,"")</f>
        <v>Metylovice</v>
      </c>
      <c r="T3005" t="str">
        <f t="array" ref="T3005">IFERROR(INDEX($S$3:$S$6255,SMALL(IF(ISNUMBER(SEARCH("",$S$3:$S$6255)),ROW($S$1:$S$6253),""),ROW(S3003))),"")</f>
        <v>Metylovice</v>
      </c>
      <c r="U3005" t="s">
        <v>3793</v>
      </c>
      <c r="V3005">
        <v>562319.0</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5884</v>
      </c>
      <c r="V3006">
        <v>562327.0</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5885</v>
      </c>
      <c r="V3007">
        <v>562335.0</v>
      </c>
    </row>
    <row r="3008" spans="19:22" ht="12.75">
      <c r="S3008" t="str">
        <f>IF(ISNUMBER(SEARCH(ZAKL_DATA!$B$18,FU!$U3008)),U3008,"")</f>
        <v>Meziboří</v>
      </c>
      <c r="T3008" t="str">
        <f t="array" ref="T3008">IFERROR(INDEX($S$3:$S$6255,SMALL(IF(ISNUMBER(SEARCH("",$S$3:$S$6255)),ROW($S$1:$S$6253),""),ROW(S3006))),"")</f>
        <v>Meziboří</v>
      </c>
      <c r="U3008" t="s">
        <v>6776</v>
      </c>
      <c r="V3008">
        <v>562343.0</v>
      </c>
    </row>
    <row r="3009" spans="19:22" ht="12.75">
      <c r="S3009" t="str">
        <f>IF(ISNUMBER(SEARCH(ZAKL_DATA!$B$18,FU!$U3009)),U3009,"")</f>
        <v>Mezihoří</v>
      </c>
      <c r="T3009" t="str">
        <f t="array" ref="T3009">IFERROR(INDEX($S$3:$S$6255,SMALL(IF(ISNUMBER(SEARCH("",$S$3:$S$6255)),ROW($S$1:$S$6253),""),ROW(S3007))),"")</f>
        <v>Mezihoří</v>
      </c>
      <c r="U3009" t="s">
        <v>7575</v>
      </c>
      <c r="V3009">
        <v>562351.0</v>
      </c>
    </row>
    <row r="3010" spans="19:22" ht="12.75">
      <c r="S3010" t="str">
        <f>IF(ISNUMBER(SEARCH(ZAKL_DATA!$B$18,FU!$U3010)),U3010,"")</f>
        <v>Mezilečí</v>
      </c>
      <c r="T3010" t="str">
        <f t="array" ref="T3010">IFERROR(INDEX($S$3:$S$6255,SMALL(IF(ISNUMBER(SEARCH("",$S$3:$S$6255)),ROW($S$1:$S$6253),""),ROW(S3008))),"")</f>
        <v>Mezilečí</v>
      </c>
      <c r="U3010" t="s">
        <v>7313</v>
      </c>
      <c r="V3010">
        <v>562360.0</v>
      </c>
    </row>
    <row r="3011" spans="19:22" ht="12.75">
      <c r="S3011" t="str">
        <f>IF(ISNUMBER(SEARCH(ZAKL_DATA!$B$18,FU!$U3011)),U3011,"")</f>
        <v>Mezilesí</v>
      </c>
      <c r="T3011" t="str">
        <f t="array" ref="T3011">IFERROR(INDEX($S$3:$S$6255,SMALL(IF(ISNUMBER(SEARCH("",$S$3:$S$6255)),ROW($S$1:$S$6253),""),ROW(S3009))),"")</f>
        <v>Mezilesí</v>
      </c>
      <c r="U3011" t="s">
        <v>5435</v>
      </c>
      <c r="V3011">
        <v>562378.0</v>
      </c>
    </row>
    <row r="3012" spans="19:22" ht="12.75">
      <c r="S3012" t="str">
        <f>IF(ISNUMBER(SEARCH(ZAKL_DATA!$B$18,FU!$U3012)),U3012,"")</f>
        <v>Mezilesí</v>
      </c>
      <c r="T3012" t="str">
        <f t="array" ref="T3012">IFERROR(INDEX($S$3:$S$6255,SMALL(IF(ISNUMBER(SEARCH("",$S$3:$S$6255)),ROW($S$1:$S$6253),""),ROW(S3010))),"")</f>
        <v>Mezilesí</v>
      </c>
      <c r="U3012" t="s">
        <v>5435</v>
      </c>
      <c r="V3012">
        <v>562386.0</v>
      </c>
    </row>
    <row r="3013" spans="19:22" ht="12.75">
      <c r="S3013" t="str">
        <f>IF(ISNUMBER(SEARCH(ZAKL_DATA!$B$18,FU!$U3013)),U3013,"")</f>
        <v>Meziměstí</v>
      </c>
      <c r="T3013" t="str">
        <f t="array" ref="T3013">IFERROR(INDEX($S$3:$S$6255,SMALL(IF(ISNUMBER(SEARCH("",$S$3:$S$6255)),ROW($S$1:$S$6253),""),ROW(S3011))),"")</f>
        <v>Meziměstí</v>
      </c>
      <c r="U3013" t="s">
        <v>7314</v>
      </c>
      <c r="V3013">
        <v>562394.0</v>
      </c>
    </row>
    <row r="3014" spans="19:22" ht="12.75">
      <c r="S3014" t="str">
        <f>IF(ISNUMBER(SEARCH(ZAKL_DATA!$B$18,FU!$U3014)),U3014,"")</f>
        <v>Mezina</v>
      </c>
      <c r="T3014" t="str">
        <f t="array" ref="T3014">IFERROR(INDEX($S$3:$S$6255,SMALL(IF(ISNUMBER(SEARCH("",$S$3:$S$6255)),ROW($S$1:$S$6253),""),ROW(S3012))),"")</f>
        <v>Mezina</v>
      </c>
      <c r="U3014" t="s">
        <v>5690</v>
      </c>
      <c r="V3014">
        <v>562408.0</v>
      </c>
    </row>
    <row r="3015" spans="19:22" ht="12.75">
      <c r="S3015" t="str">
        <f>IF(ISNUMBER(SEARCH(ZAKL_DATA!$B$18,FU!$U3015)),U3015,"")</f>
        <v>Meziříčí</v>
      </c>
      <c r="T3015" t="str">
        <f t="array" ref="T3015">IFERROR(INDEX($S$3:$S$6255,SMALL(IF(ISNUMBER(SEARCH("",$S$3:$S$6255)),ROW($S$1:$S$6253),""),ROW(S3013))),"")</f>
        <v>Meziříčí</v>
      </c>
      <c r="U3015" t="s">
        <v>6446</v>
      </c>
      <c r="V3015">
        <v>562416.0</v>
      </c>
    </row>
    <row r="3016" spans="19:22" ht="12.75">
      <c r="S3016" t="str">
        <f>IF(ISNUMBER(SEARCH(ZAKL_DATA!$B$18,FU!$U3016)),U3016,"")</f>
        <v>Meziříčko</v>
      </c>
      <c r="T3016" t="str">
        <f t="array" ref="T3016">IFERROR(INDEX($S$3:$S$6255,SMALL(IF(ISNUMBER(SEARCH("",$S$3:$S$6255)),ROW($S$1:$S$6253),""),ROW(S3014))),"")</f>
        <v>Meziříčko</v>
      </c>
      <c r="U3016" t="s">
        <v>8175</v>
      </c>
      <c r="V3016">
        <v>562424.0</v>
      </c>
    </row>
    <row r="3017" spans="19:22" ht="12.75">
      <c r="S3017" t="str">
        <f>IF(ISNUMBER(SEARCH(ZAKL_DATA!$B$18,FU!$U3017)),U3017,"")</f>
        <v>Meziříčko</v>
      </c>
      <c r="T3017" t="str">
        <f t="array" ref="T3017">IFERROR(INDEX($S$3:$S$6255,SMALL(IF(ISNUMBER(SEARCH("",$S$3:$S$6255)),ROW($S$1:$S$6253),""),ROW(S3015))),"")</f>
        <v>Meziříčko</v>
      </c>
      <c r="U3017" t="s">
        <v>8175</v>
      </c>
      <c r="V3017">
        <v>562432.0</v>
      </c>
    </row>
    <row r="3018" spans="19:22" ht="12.75">
      <c r="S3018" t="str">
        <f>IF(ISNUMBER(SEARCH(ZAKL_DATA!$B$18,FU!$U3018)),U3018,"")</f>
        <v>Mezná</v>
      </c>
      <c r="T3018" t="str">
        <f t="array" ref="T3018">IFERROR(INDEX($S$3:$S$6255,SMALL(IF(ISNUMBER(SEARCH("",$S$3:$S$6255)),ROW($S$1:$S$6253),""),ROW(S3016))),"")</f>
        <v>Mezná</v>
      </c>
      <c r="U3018" t="s">
        <v>3957</v>
      </c>
      <c r="V3018">
        <v>562441.0</v>
      </c>
    </row>
    <row r="3019" spans="19:22" ht="12.75">
      <c r="S3019" t="str">
        <f>IF(ISNUMBER(SEARCH(ZAKL_DATA!$B$18,FU!$U3019)),U3019,"")</f>
        <v>Mezná</v>
      </c>
      <c r="T3019" t="str">
        <f t="array" ref="T3019">IFERROR(INDEX($S$3:$S$6255,SMALL(IF(ISNUMBER(SEARCH("",$S$3:$S$6255)),ROW($S$1:$S$6253),""),ROW(S3017))),"")</f>
        <v>Mezná</v>
      </c>
      <c r="U3019" t="s">
        <v>3957</v>
      </c>
      <c r="V3019">
        <v>562459.0</v>
      </c>
    </row>
    <row r="3020" spans="19:22" ht="12.75">
      <c r="S3020" t="str">
        <f>IF(ISNUMBER(SEARCH(ZAKL_DATA!$B$18,FU!$U3020)),U3020,"")</f>
        <v>Mezno</v>
      </c>
      <c r="T3020" t="str">
        <f t="array" ref="T3020">IFERROR(INDEX($S$3:$S$6255,SMALL(IF(ISNUMBER(SEARCH("",$S$3:$S$6255)),ROW($S$1:$S$6253),""),ROW(S3018))),"")</f>
        <v>Mezno</v>
      </c>
      <c r="U3020" t="s">
        <v>3986</v>
      </c>
      <c r="V3020">
        <v>562467.0</v>
      </c>
    </row>
    <row r="3021" spans="19:22" ht="12.75">
      <c r="S3021" t="str">
        <f>IF(ISNUMBER(SEARCH(ZAKL_DATA!$B$18,FU!$U3021)),U3021,"")</f>
        <v>Mezouň</v>
      </c>
      <c r="T3021" t="str">
        <f t="array" ref="T3021">IFERROR(INDEX($S$3:$S$6255,SMALL(IF(ISNUMBER(SEARCH("",$S$3:$S$6255)),ROW($S$1:$S$6253),""),ROW(S3019))),"")</f>
        <v>Mezouň</v>
      </c>
      <c r="U3021" t="s">
        <v>4119</v>
      </c>
      <c r="V3021">
        <v>562475.0</v>
      </c>
    </row>
    <row r="3022" spans="19:22" ht="12.75">
      <c r="S3022" t="str">
        <f>IF(ISNUMBER(SEARCH(ZAKL_DATA!$B$18,FU!$U3022)),U3022,"")</f>
        <v>Mičovice</v>
      </c>
      <c r="T3022" t="str">
        <f t="array" ref="T3022">IFERROR(INDEX($S$3:$S$6255,SMALL(IF(ISNUMBER(SEARCH("",$S$3:$S$6255)),ROW($S$1:$S$6253),""),ROW(S3020))),"")</f>
        <v>Mičovice</v>
      </c>
      <c r="U3022" t="s">
        <v>5607</v>
      </c>
      <c r="V3022">
        <v>562483.0</v>
      </c>
    </row>
    <row r="3023" spans="19:22" ht="12.75">
      <c r="S3023" t="str">
        <f>IF(ISNUMBER(SEARCH(ZAKL_DATA!$B$18,FU!$U3023)),U3023,"")</f>
        <v>Míčov-Sušice</v>
      </c>
      <c r="T3023" t="str">
        <f t="array" ref="T3023">IFERROR(INDEX($S$3:$S$6255,SMALL(IF(ISNUMBER(SEARCH("",$S$3:$S$6255)),ROW($S$1:$S$6253),""),ROW(S3021))),"")</f>
        <v>Míčov-Sušice</v>
      </c>
      <c r="U3023" t="s">
        <v>7114</v>
      </c>
      <c r="V3023">
        <v>562491.0</v>
      </c>
    </row>
    <row r="3024" spans="19:22" ht="12.75">
      <c r="S3024" t="str">
        <f>IF(ISNUMBER(SEARCH(ZAKL_DATA!$B$18,FU!$U3024)),U3024,"")</f>
        <v>Michalovice</v>
      </c>
      <c r="T3024" t="str">
        <f t="array" ref="T3024">IFERROR(INDEX($S$3:$S$6255,SMALL(IF(ISNUMBER(SEARCH("",$S$3:$S$6255)),ROW($S$1:$S$6253),""),ROW(S3022))),"")</f>
        <v>Michalovice</v>
      </c>
      <c r="U3024" t="s">
        <v>5094</v>
      </c>
      <c r="V3024">
        <v>562505.0</v>
      </c>
    </row>
    <row r="3025" spans="19:22" ht="12.75">
      <c r="S3025" t="str">
        <f>IF(ISNUMBER(SEARCH(ZAKL_DATA!$B$18,FU!$U3025)),U3025,"")</f>
        <v>Michalovice</v>
      </c>
      <c r="T3025" t="str">
        <f t="array" ref="T3025">IFERROR(INDEX($S$3:$S$6255,SMALL(IF(ISNUMBER(SEARCH("",$S$3:$S$6255)),ROW($S$1:$S$6253),""),ROW(S3023))),"")</f>
        <v>Michalovice</v>
      </c>
      <c r="U3025" t="s">
        <v>5094</v>
      </c>
      <c r="V3025">
        <v>562513.0</v>
      </c>
    </row>
    <row r="3026" spans="19:22" ht="12.75">
      <c r="S3026" t="str">
        <f>IF(ISNUMBER(SEARCH(ZAKL_DATA!$B$18,FU!$U3026)),U3026,"")</f>
        <v>Míchov</v>
      </c>
      <c r="T3026" t="str">
        <f t="array" ref="T3026">IFERROR(INDEX($S$3:$S$6255,SMALL(IF(ISNUMBER(SEARCH("",$S$3:$S$6255)),ROW($S$1:$S$6253),""),ROW(S3024))),"")</f>
        <v>Míchov</v>
      </c>
      <c r="U3026" t="s">
        <v>7804</v>
      </c>
      <c r="V3026">
        <v>562521.0</v>
      </c>
    </row>
    <row r="3027" spans="19:22" ht="12.75">
      <c r="S3027" t="str">
        <f>IF(ISNUMBER(SEARCH(ZAKL_DATA!$B$18,FU!$U3027)),U3027,"")</f>
        <v>Mikolajice</v>
      </c>
      <c r="T3027" t="str">
        <f t="array" ref="T3027">IFERROR(INDEX($S$3:$S$6255,SMALL(IF(ISNUMBER(SEARCH("",$S$3:$S$6255)),ROW($S$1:$S$6253),""),ROW(S3025))),"")</f>
        <v>Mikolajice</v>
      </c>
      <c r="U3027" t="s">
        <v>6826</v>
      </c>
      <c r="V3027">
        <v>562530.0</v>
      </c>
    </row>
    <row r="3028" spans="19:22" ht="12.75">
      <c r="S3028" t="str">
        <f>IF(ISNUMBER(SEARCH(ZAKL_DATA!$B$18,FU!$U3028)),U3028,"")</f>
        <v>Mikulášovice</v>
      </c>
      <c r="T3028" t="str">
        <f t="array" ref="T3028">IFERROR(INDEX($S$3:$S$6255,SMALL(IF(ISNUMBER(SEARCH("",$S$3:$S$6255)),ROW($S$1:$S$6253),""),ROW(S3026))),"")</f>
        <v>Mikulášovice</v>
      </c>
      <c r="U3028" t="s">
        <v>6402</v>
      </c>
      <c r="V3028">
        <v>562548.0</v>
      </c>
    </row>
    <row r="3029" spans="19:22" ht="12.75">
      <c r="S3029" t="str">
        <f>IF(ISNUMBER(SEARCH(ZAKL_DATA!$B$18,FU!$U3029)),U3029,"")</f>
        <v>Mikulčice</v>
      </c>
      <c r="T3029" t="str">
        <f t="array" ref="T3029">IFERROR(INDEX($S$3:$S$6255,SMALL(IF(ISNUMBER(SEARCH("",$S$3:$S$6255)),ROW($S$1:$S$6253),""),ROW(S3027))),"")</f>
        <v>Mikulčice</v>
      </c>
      <c r="U3029" t="s">
        <v>8083</v>
      </c>
      <c r="V3029">
        <v>562556.0</v>
      </c>
    </row>
    <row r="3030" spans="19:22" ht="12.75">
      <c r="S3030" t="str">
        <f>IF(ISNUMBER(SEARCH(ZAKL_DATA!$B$18,FU!$U3030)),U3030,"")</f>
        <v>Mikuleč</v>
      </c>
      <c r="T3030" t="str">
        <f t="array" ref="T3030">IFERROR(INDEX($S$3:$S$6255,SMALL(IF(ISNUMBER(SEARCH("",$S$3:$S$6255)),ROW($S$1:$S$6253),""),ROW(S3028))),"")</f>
        <v>Mikuleč</v>
      </c>
      <c r="U3030" t="s">
        <v>7570</v>
      </c>
      <c r="V3030">
        <v>562564.0</v>
      </c>
    </row>
    <row r="3031" spans="19:22" ht="12.75">
      <c r="S3031" t="str">
        <f>IF(ISNUMBER(SEARCH(ZAKL_DATA!$B$18,FU!$U3031)),U3031,"")</f>
        <v>Mikulov</v>
      </c>
      <c r="T3031" t="str">
        <f t="array" ref="T3031">IFERROR(INDEX($S$3:$S$6255,SMALL(IF(ISNUMBER(SEARCH("",$S$3:$S$6255)),ROW($S$1:$S$6253),""),ROW(S3029))),"")</f>
        <v>Mikulov</v>
      </c>
      <c r="U3031" t="s">
        <v>6798</v>
      </c>
      <c r="V3031">
        <v>562572.0</v>
      </c>
    </row>
    <row r="3032" spans="19:22" ht="12.75">
      <c r="S3032" t="str">
        <f>IF(ISNUMBER(SEARCH(ZAKL_DATA!$B$18,FU!$U3032)),U3032,"")</f>
        <v>Mikulov</v>
      </c>
      <c r="T3032" t="str">
        <f t="array" ref="T3032">IFERROR(INDEX($S$3:$S$6255,SMALL(IF(ISNUMBER(SEARCH("",$S$3:$S$6255)),ROW($S$1:$S$6253),""),ROW(S3030))),"")</f>
        <v>Mikulov</v>
      </c>
      <c r="U3032" t="s">
        <v>6798</v>
      </c>
      <c r="V3032">
        <v>562581.0</v>
      </c>
    </row>
    <row r="3033" spans="19:22" ht="12.75">
      <c r="S3033" t="str">
        <f>IF(ISNUMBER(SEARCH(ZAKL_DATA!$B$18,FU!$U3033)),U3033,"")</f>
        <v>Mikulovice</v>
      </c>
      <c r="T3033" t="str">
        <f t="array" ref="T3033">IFERROR(INDEX($S$3:$S$6255,SMALL(IF(ISNUMBER(SEARCH("",$S$3:$S$6255)),ROW($S$1:$S$6253),""),ROW(S3031))),"")</f>
        <v>Mikulovice</v>
      </c>
      <c r="U3033" t="s">
        <v>4907</v>
      </c>
      <c r="V3033">
        <v>562599.0</v>
      </c>
    </row>
    <row r="3034" spans="19:22" ht="12.75">
      <c r="S3034" t="str">
        <f>IF(ISNUMBER(SEARCH(ZAKL_DATA!$B$18,FU!$U3034)),U3034,"")</f>
        <v>Mikulovice</v>
      </c>
      <c r="T3034" t="str">
        <f t="array" ref="T3034">IFERROR(INDEX($S$3:$S$6255,SMALL(IF(ISNUMBER(SEARCH("",$S$3:$S$6255)),ROW($S$1:$S$6253),""),ROW(S3032))),"")</f>
        <v>Mikulovice</v>
      </c>
      <c r="U3034" t="s">
        <v>4907</v>
      </c>
      <c r="V3034">
        <v>562602.0</v>
      </c>
    </row>
    <row r="3035" spans="19:22" ht="12.75">
      <c r="S3035" t="str">
        <f>IF(ISNUMBER(SEARCH(ZAKL_DATA!$B$18,FU!$U3035)),U3035,"")</f>
        <v>Mikulovice</v>
      </c>
      <c r="T3035" t="str">
        <f t="array" ref="T3035">IFERROR(INDEX($S$3:$S$6255,SMALL(IF(ISNUMBER(SEARCH("",$S$3:$S$6255)),ROW($S$1:$S$6253),""),ROW(S3033))),"")</f>
        <v>Mikulovice</v>
      </c>
      <c r="U3035" t="s">
        <v>4907</v>
      </c>
      <c r="V3035">
        <v>562611.0</v>
      </c>
    </row>
    <row r="3036" spans="19:22" ht="12.75">
      <c r="S3036" t="str">
        <f>IF(ISNUMBER(SEARCH(ZAKL_DATA!$B$18,FU!$U3036)),U3036,"")</f>
        <v>Mikulovice</v>
      </c>
      <c r="T3036" t="str">
        <f t="array" ref="T3036">IFERROR(INDEX($S$3:$S$6255,SMALL(IF(ISNUMBER(SEARCH("",$S$3:$S$6255)),ROW($S$1:$S$6253),""),ROW(S3034))),"")</f>
        <v>Mikulovice</v>
      </c>
      <c r="U3036" t="s">
        <v>4907</v>
      </c>
      <c r="V3036">
        <v>562629.0</v>
      </c>
    </row>
    <row r="3037" spans="19:22" ht="12.75">
      <c r="S3037" t="str">
        <f>IF(ISNUMBER(SEARCH(ZAKL_DATA!$B$18,FU!$U3037)),U3037,"")</f>
        <v>Mikulůvka</v>
      </c>
      <c r="T3037" t="str">
        <f t="array" ref="T3037">IFERROR(INDEX($S$3:$S$6255,SMALL(IF(ISNUMBER(SEARCH("",$S$3:$S$6255)),ROW($S$1:$S$6253),""),ROW(S3035))),"")</f>
        <v>Mikulůvka</v>
      </c>
      <c r="U3037" t="s">
        <v>5143</v>
      </c>
      <c r="V3037">
        <v>562637.0</v>
      </c>
    </row>
    <row r="3038" spans="19:22" ht="12.75">
      <c r="S3038" t="str">
        <f>IF(ISNUMBER(SEARCH(ZAKL_DATA!$B$18,FU!$U3038)),U3038,"")</f>
        <v>Milasín</v>
      </c>
      <c r="T3038" t="str">
        <f t="array" ref="T3038">IFERROR(INDEX($S$3:$S$6255,SMALL(IF(ISNUMBER(SEARCH("",$S$3:$S$6255)),ROW($S$1:$S$6253),""),ROW(S3036))),"")</f>
        <v>Milasín</v>
      </c>
      <c r="U3038" t="s">
        <v>5559</v>
      </c>
      <c r="V3038">
        <v>562645.0</v>
      </c>
    </row>
    <row r="3039" spans="19:22" ht="12.75">
      <c r="S3039" t="str">
        <f>IF(ISNUMBER(SEARCH(ZAKL_DATA!$B$18,FU!$U3039)),U3039,"")</f>
        <v>Milavče</v>
      </c>
      <c r="T3039" t="str">
        <f t="array" ref="T3039">IFERROR(INDEX($S$3:$S$6255,SMALL(IF(ISNUMBER(SEARCH("",$S$3:$S$6255)),ROW($S$1:$S$6253),""),ROW(S3037))),"")</f>
        <v>Milavče</v>
      </c>
      <c r="U3039" t="s">
        <v>5886</v>
      </c>
      <c r="V3039">
        <v>562653.0</v>
      </c>
    </row>
    <row r="3040" spans="19:22" ht="12.75">
      <c r="S3040" t="str">
        <f>IF(ISNUMBER(SEARCH(ZAKL_DATA!$B$18,FU!$U3040)),U3040,"")</f>
        <v>Milčice</v>
      </c>
      <c r="T3040" t="str">
        <f t="array" ref="T3040">IFERROR(INDEX($S$3:$S$6255,SMALL(IF(ISNUMBER(SEARCH("",$S$3:$S$6255)),ROW($S$1:$S$6253),""),ROW(S3038))),"")</f>
        <v>Milčice</v>
      </c>
      <c r="U3040" t="s">
        <v>4672</v>
      </c>
      <c r="V3040">
        <v>562661.0</v>
      </c>
    </row>
    <row r="3041" spans="19:22" ht="12.75">
      <c r="S3041" t="str">
        <f>IF(ISNUMBER(SEARCH(ZAKL_DATA!$B$18,FU!$U3041)),U3041,"")</f>
        <v>Mileč</v>
      </c>
      <c r="T3041" t="str">
        <f t="array" ref="T3041">IFERROR(INDEX($S$3:$S$6255,SMALL(IF(ISNUMBER(SEARCH("",$S$3:$S$6255)),ROW($S$1:$S$6253),""),ROW(S3039))),"")</f>
        <v>Mileč</v>
      </c>
      <c r="U3041" t="s">
        <v>6080</v>
      </c>
      <c r="V3041">
        <v>562670.0</v>
      </c>
    </row>
    <row r="3042" spans="19:22" ht="12.75">
      <c r="S3042" t="str">
        <f>IF(ISNUMBER(SEARCH(ZAKL_DATA!$B$18,FU!$U3042)),U3042,"")</f>
        <v>Milejovice</v>
      </c>
      <c r="T3042" t="str">
        <f t="array" ref="T3042">IFERROR(INDEX($S$3:$S$6255,SMALL(IF(ISNUMBER(SEARCH("",$S$3:$S$6255)),ROW($S$1:$S$6253),""),ROW(S3040))),"")</f>
        <v>Milejovice</v>
      </c>
      <c r="U3042" t="s">
        <v>4585</v>
      </c>
      <c r="V3042">
        <v>562688.0</v>
      </c>
    </row>
    <row r="3043" spans="19:22" ht="12.75">
      <c r="S3043" t="str">
        <f>IF(ISNUMBER(SEARCH(ZAKL_DATA!$B$18,FU!$U3043)),U3043,"")</f>
        <v>Milenov</v>
      </c>
      <c r="T3043" t="str">
        <f t="array" ref="T3043">IFERROR(INDEX($S$3:$S$6255,SMALL(IF(ISNUMBER(SEARCH("",$S$3:$S$6255)),ROW($S$1:$S$6253),""),ROW(S3041))),"")</f>
        <v>Milenov</v>
      </c>
      <c r="U3043" t="s">
        <v>3870</v>
      </c>
      <c r="V3043">
        <v>562696.0</v>
      </c>
    </row>
    <row r="3044" spans="19:22" ht="12.75">
      <c r="S3044" t="str">
        <f>IF(ISNUMBER(SEARCH(ZAKL_DATA!$B$18,FU!$U3044)),U3044,"")</f>
        <v>Milešín</v>
      </c>
      <c r="T3044" t="str">
        <f t="array" ref="T3044">IFERROR(INDEX($S$3:$S$6255,SMALL(IF(ISNUMBER(SEARCH("",$S$3:$S$6255)),ROW($S$1:$S$6253),""),ROW(S3042))),"")</f>
        <v>Milešín</v>
      </c>
      <c r="U3044" t="s">
        <v>8194</v>
      </c>
      <c r="V3044">
        <v>562700.0</v>
      </c>
    </row>
    <row r="3045" spans="19:22" ht="12.75">
      <c r="S3045" t="str">
        <f>IF(ISNUMBER(SEARCH(ZAKL_DATA!$B$18,FU!$U3045)),U3045,"")</f>
        <v>Milešov</v>
      </c>
      <c r="T3045" t="str">
        <f t="array" ref="T3045">IFERROR(INDEX($S$3:$S$6255,SMALL(IF(ISNUMBER(SEARCH("",$S$3:$S$6255)),ROW($S$1:$S$6253),""),ROW(S3043))),"")</f>
        <v>Milešov</v>
      </c>
      <c r="U3045" t="s">
        <v>4938</v>
      </c>
      <c r="V3045">
        <v>562718.0</v>
      </c>
    </row>
    <row r="3046" spans="19:22" ht="12.75">
      <c r="S3046" t="str">
        <f>IF(ISNUMBER(SEARCH(ZAKL_DATA!$B$18,FU!$U3046)),U3046,"")</f>
        <v>Milešovice</v>
      </c>
      <c r="T3046" t="str">
        <f t="array" ref="T3046">IFERROR(INDEX($S$3:$S$6255,SMALL(IF(ISNUMBER(SEARCH("",$S$3:$S$6255)),ROW($S$1:$S$6253),""),ROW(S3044))),"")</f>
        <v>Milešovice</v>
      </c>
      <c r="U3046" t="s">
        <v>8547</v>
      </c>
      <c r="V3046">
        <v>562726.0</v>
      </c>
    </row>
    <row r="3047" spans="19:22" ht="12.75">
      <c r="S3047" t="str">
        <f>IF(ISNUMBER(SEARCH(ZAKL_DATA!$B$18,FU!$U3047)),U3047,"")</f>
        <v>Miletín</v>
      </c>
      <c r="T3047" t="str">
        <f t="array" ref="T3047">IFERROR(INDEX($S$3:$S$6255,SMALL(IF(ISNUMBER(SEARCH("",$S$3:$S$6255)),ROW($S$1:$S$6253),""),ROW(S3045))),"")</f>
        <v>Miletín</v>
      </c>
      <c r="U3047" t="s">
        <v>7225</v>
      </c>
      <c r="V3047">
        <v>562734.0</v>
      </c>
    </row>
    <row r="3048" spans="19:22" ht="12.75">
      <c r="S3048" t="str">
        <f>IF(ISNUMBER(SEARCH(ZAKL_DATA!$B$18,FU!$U3048)),U3048,"")</f>
        <v>Milevsko</v>
      </c>
      <c r="T3048" t="str">
        <f t="array" ref="T3048">IFERROR(INDEX($S$3:$S$6255,SMALL(IF(ISNUMBER(SEARCH("",$S$3:$S$6255)),ROW($S$1:$S$6253),""),ROW(S3046))),"")</f>
        <v>Milevsko</v>
      </c>
      <c r="U3048" t="s">
        <v>5536</v>
      </c>
      <c r="V3048">
        <v>562742.0</v>
      </c>
    </row>
    <row r="3049" spans="19:22" ht="12.75">
      <c r="S3049" t="str">
        <f>IF(ISNUMBER(SEARCH(ZAKL_DATA!$B$18,FU!$U3049)),U3049,"")</f>
        <v>Milhostov</v>
      </c>
      <c r="T3049" t="str">
        <f t="array" ref="T3049">IFERROR(INDEX($S$3:$S$6255,SMALL(IF(ISNUMBER(SEARCH("",$S$3:$S$6255)),ROW($S$1:$S$6253),""),ROW(S3047))),"")</f>
        <v>Milhostov</v>
      </c>
      <c r="U3049" t="s">
        <v>5935</v>
      </c>
      <c r="V3049">
        <v>562751.0</v>
      </c>
    </row>
    <row r="3050" spans="19:22" ht="12.75">
      <c r="S3050" t="str">
        <f>IF(ISNUMBER(SEARCH(ZAKL_DATA!$B$18,FU!$U3050)),U3050,"")</f>
        <v>Miličín</v>
      </c>
      <c r="T3050" t="str">
        <f t="array" ref="T3050">IFERROR(INDEX($S$3:$S$6255,SMALL(IF(ISNUMBER(SEARCH("",$S$3:$S$6255)),ROW($S$1:$S$6253),""),ROW(S3048))),"")</f>
        <v>Miličín</v>
      </c>
      <c r="U3050" t="s">
        <v>3987</v>
      </c>
      <c r="V3050">
        <v>562769.0</v>
      </c>
    </row>
    <row r="3051" spans="19:22" ht="12.75">
      <c r="S3051" t="str">
        <f>IF(ISNUMBER(SEARCH(ZAKL_DATA!$B$18,FU!$U3051)),U3051,"")</f>
        <v>Milíčov</v>
      </c>
      <c r="T3051" t="str">
        <f t="array" ref="T3051">IFERROR(INDEX($S$3:$S$6255,SMALL(IF(ISNUMBER(SEARCH("",$S$3:$S$6255)),ROW($S$1:$S$6253),""),ROW(S3049))),"")</f>
        <v>Milíčov</v>
      </c>
      <c r="U3051" t="s">
        <v>8176</v>
      </c>
      <c r="V3051">
        <v>562777.0</v>
      </c>
    </row>
    <row r="3052" spans="19:22" ht="12.75">
      <c r="S3052" t="str">
        <f>IF(ISNUMBER(SEARCH(ZAKL_DATA!$B$18,FU!$U3052)),U3052,"")</f>
        <v>Milíčovice</v>
      </c>
      <c r="T3052" t="str">
        <f t="array" ref="T3052">IFERROR(INDEX($S$3:$S$6255,SMALL(IF(ISNUMBER(SEARCH("",$S$3:$S$6255)),ROW($S$1:$S$6253),""),ROW(S3050))),"")</f>
        <v>Milíčovice</v>
      </c>
      <c r="U3052" t="s">
        <v>8628</v>
      </c>
      <c r="V3052">
        <v>562785.0</v>
      </c>
    </row>
    <row r="3053" spans="19:22" ht="12.75">
      <c r="S3053" t="str">
        <f>IF(ISNUMBER(SEARCH(ZAKL_DATA!$B$18,FU!$U3053)),U3053,"")</f>
        <v>Milíkov</v>
      </c>
      <c r="T3053" t="str">
        <f t="array" ref="T3053">IFERROR(INDEX($S$3:$S$6255,SMALL(IF(ISNUMBER(SEARCH("",$S$3:$S$6255)),ROW($S$1:$S$6253),""),ROW(S3051))),"")</f>
        <v>Milíkov</v>
      </c>
      <c r="U3053" t="s">
        <v>3730</v>
      </c>
      <c r="V3053">
        <v>562793.0</v>
      </c>
    </row>
    <row r="3054" spans="19:22" ht="12.75">
      <c r="S3054" t="str">
        <f>IF(ISNUMBER(SEARCH(ZAKL_DATA!$B$18,FU!$U3054)),U3054,"")</f>
        <v>Milíkov</v>
      </c>
      <c r="T3054" t="str">
        <f t="array" ref="T3054">IFERROR(INDEX($S$3:$S$6255,SMALL(IF(ISNUMBER(SEARCH("",$S$3:$S$6255)),ROW($S$1:$S$6253),""),ROW(S3052))),"")</f>
        <v>Milíkov</v>
      </c>
      <c r="U3054" t="s">
        <v>3730</v>
      </c>
      <c r="V3054">
        <v>562807.0</v>
      </c>
    </row>
    <row r="3055" spans="19:22" ht="12.75">
      <c r="S3055" t="str">
        <f>IF(ISNUMBER(SEARCH(ZAKL_DATA!$B$18,FU!$U3055)),U3055,"")</f>
        <v>Milín</v>
      </c>
      <c r="T3055" t="str">
        <f t="array" ref="T3055">IFERROR(INDEX($S$3:$S$6255,SMALL(IF(ISNUMBER(SEARCH("",$S$3:$S$6255)),ROW($S$1:$S$6253),""),ROW(S3053))),"")</f>
        <v>Milín</v>
      </c>
      <c r="U3055" t="s">
        <v>4939</v>
      </c>
      <c r="V3055">
        <v>562815.0</v>
      </c>
    </row>
    <row r="3056" spans="19:22" ht="12.75">
      <c r="S3056" t="str">
        <f>IF(ISNUMBER(SEARCH(ZAKL_DATA!$B$18,FU!$U3056)),U3056,"")</f>
        <v>Milínov</v>
      </c>
      <c r="T3056" t="str">
        <f t="array" ref="T3056">IFERROR(INDEX($S$3:$S$6255,SMALL(IF(ISNUMBER(SEARCH("",$S$3:$S$6255)),ROW($S$1:$S$6253),""),ROW(S3054))),"")</f>
        <v>Milínov</v>
      </c>
      <c r="U3056" t="s">
        <v>3985</v>
      </c>
      <c r="V3056">
        <v>562823.0</v>
      </c>
    </row>
    <row r="3057" spans="19:22" ht="12.75">
      <c r="S3057" t="str">
        <f>IF(ISNUMBER(SEARCH(ZAKL_DATA!$B$18,FU!$U3057)),U3057,"")</f>
        <v>Milíře</v>
      </c>
      <c r="T3057" t="str">
        <f t="array" ref="T3057">IFERROR(INDEX($S$3:$S$6255,SMALL(IF(ISNUMBER(SEARCH("",$S$3:$S$6255)),ROW($S$1:$S$6253),""),ROW(S3055))),"")</f>
        <v>Milíře</v>
      </c>
      <c r="U3057" t="s">
        <v>5009</v>
      </c>
      <c r="V3057">
        <v>562831.0</v>
      </c>
    </row>
    <row r="3058" spans="19:22" ht="12.75">
      <c r="S3058" t="str">
        <f>IF(ISNUMBER(SEARCH(ZAKL_DATA!$B$18,FU!$U3058)),U3058,"")</f>
        <v>Milonice</v>
      </c>
      <c r="T3058" t="str">
        <f t="array" ref="T3058">IFERROR(INDEX($S$3:$S$6255,SMALL(IF(ISNUMBER(SEARCH("",$S$3:$S$6255)),ROW($S$1:$S$6253),""),ROW(S3056))),"")</f>
        <v>Milonice</v>
      </c>
      <c r="U3058" t="s">
        <v>7805</v>
      </c>
      <c r="V3058">
        <v>562840.0</v>
      </c>
    </row>
    <row r="3059" spans="19:22" ht="12.75">
      <c r="S3059" t="str">
        <f>IF(ISNUMBER(SEARCH(ZAKL_DATA!$B$18,FU!$U3059)),U3059,"")</f>
        <v>Milonice</v>
      </c>
      <c r="T3059" t="str">
        <f t="array" ref="T3059">IFERROR(INDEX($S$3:$S$6255,SMALL(IF(ISNUMBER(SEARCH("",$S$3:$S$6255)),ROW($S$1:$S$6253),""),ROW(S3057))),"")</f>
        <v>Milonice</v>
      </c>
      <c r="U3059" t="s">
        <v>7805</v>
      </c>
      <c r="V3059">
        <v>562858.0</v>
      </c>
    </row>
    <row r="3060" spans="19:22" ht="12.75">
      <c r="S3060" t="str">
        <f>IF(ISNUMBER(SEARCH(ZAKL_DATA!$B$18,FU!$U3060)),U3060,"")</f>
        <v>Miloňovice</v>
      </c>
      <c r="T3060" t="str">
        <f t="array" ref="T3060">IFERROR(INDEX($S$3:$S$6255,SMALL(IF(ISNUMBER(SEARCH("",$S$3:$S$6255)),ROW($S$1:$S$6253),""),ROW(S3058))),"")</f>
        <v>Miloňovice</v>
      </c>
      <c r="U3060" t="s">
        <v>5667</v>
      </c>
      <c r="V3060">
        <v>562866.0</v>
      </c>
    </row>
    <row r="3061" spans="19:22" ht="12.75">
      <c r="S3061" t="str">
        <f>IF(ISNUMBER(SEARCH(ZAKL_DATA!$B$18,FU!$U3061)),U3061,"")</f>
        <v>Milostín</v>
      </c>
      <c r="T3061" t="str">
        <f t="array" ref="T3061">IFERROR(INDEX($S$3:$S$6255,SMALL(IF(ISNUMBER(SEARCH("",$S$3:$S$6255)),ROW($S$1:$S$6253),""),ROW(S3059))),"")</f>
        <v>Milostín</v>
      </c>
      <c r="U3061" t="s">
        <v>5055</v>
      </c>
      <c r="V3061">
        <v>562874.0</v>
      </c>
    </row>
    <row r="3062" spans="19:22" ht="12.75">
      <c r="S3062" t="str">
        <f>IF(ISNUMBER(SEARCH(ZAKL_DATA!$B$18,FU!$U3062)),U3062,"")</f>
        <v>Milotice</v>
      </c>
      <c r="T3062" t="str">
        <f t="array" ref="T3062">IFERROR(INDEX($S$3:$S$6255,SMALL(IF(ISNUMBER(SEARCH("",$S$3:$S$6255)),ROW($S$1:$S$6253),""),ROW(S3060))),"")</f>
        <v>Milotice</v>
      </c>
      <c r="U3062" t="s">
        <v>8084</v>
      </c>
      <c r="V3062">
        <v>562882.0</v>
      </c>
    </row>
    <row r="3063" spans="19:22" ht="12.75">
      <c r="S3063" t="str">
        <f>IF(ISNUMBER(SEARCH(ZAKL_DATA!$B$18,FU!$U3063)),U3063,"")</f>
        <v>Milotice nad Bečvou</v>
      </c>
      <c r="T3063" t="str">
        <f t="array" ref="T3063">IFERROR(INDEX($S$3:$S$6255,SMALL(IF(ISNUMBER(SEARCH("",$S$3:$S$6255)),ROW($S$1:$S$6253),""),ROW(S3061))),"")</f>
        <v>Milotice nad Bečvou</v>
      </c>
      <c r="U3063" t="s">
        <v>3871</v>
      </c>
      <c r="V3063">
        <v>562891.0</v>
      </c>
    </row>
    <row r="3064" spans="19:22" ht="12.75">
      <c r="S3064" t="str">
        <f>IF(ISNUMBER(SEARCH(ZAKL_DATA!$B$18,FU!$U3064)),U3064,"")</f>
        <v>Milotice nad Opavou</v>
      </c>
      <c r="T3064" t="str">
        <f t="array" ref="T3064">IFERROR(INDEX($S$3:$S$6255,SMALL(IF(ISNUMBER(SEARCH("",$S$3:$S$6255)),ROW($S$1:$S$6253),""),ROW(S3062))),"")</f>
        <v>Milotice nad Opavou</v>
      </c>
      <c r="U3064" t="s">
        <v>6929</v>
      </c>
      <c r="V3064">
        <v>562904.0</v>
      </c>
    </row>
    <row r="3065" spans="19:22" ht="12.75">
      <c r="S3065" t="str">
        <f>IF(ISNUMBER(SEARCH(ZAKL_DATA!$B$18,FU!$U3065)),U3065,"")</f>
        <v>Milovice</v>
      </c>
      <c r="T3065" t="str">
        <f t="array" ref="T3065">IFERROR(INDEX($S$3:$S$6255,SMALL(IF(ISNUMBER(SEARCH("",$S$3:$S$6255)),ROW($S$1:$S$6253),""),ROW(S3063))),"")</f>
        <v>Milovice</v>
      </c>
      <c r="U3065" t="s">
        <v>4673</v>
      </c>
      <c r="V3065">
        <v>562912.0</v>
      </c>
    </row>
    <row r="3066" spans="19:22" ht="12.75">
      <c r="S3066" t="str">
        <f>IF(ISNUMBER(SEARCH(ZAKL_DATA!$B$18,FU!$U3066)),U3066,"")</f>
        <v>Milovice</v>
      </c>
      <c r="T3066" t="str">
        <f t="array" ref="T3066">IFERROR(INDEX($S$3:$S$6255,SMALL(IF(ISNUMBER(SEARCH("",$S$3:$S$6255)),ROW($S$1:$S$6253),""),ROW(S3064))),"")</f>
        <v>Milovice</v>
      </c>
      <c r="U3066" t="s">
        <v>4673</v>
      </c>
      <c r="V3066">
        <v>562921.0</v>
      </c>
    </row>
    <row r="3067" spans="19:22" ht="12.75">
      <c r="S3067" t="str">
        <f>IF(ISNUMBER(SEARCH(ZAKL_DATA!$B$18,FU!$U3067)),U3067,"")</f>
        <v>Milovice u Hořic</v>
      </c>
      <c r="T3067" t="str">
        <f t="array" ref="T3067">IFERROR(INDEX($S$3:$S$6255,SMALL(IF(ISNUMBER(SEARCH("",$S$3:$S$6255)),ROW($S$1:$S$6253),""),ROW(S3065))),"")</f>
        <v>Milovice u Hořic</v>
      </c>
      <c r="U3067" t="s">
        <v>5476</v>
      </c>
      <c r="V3067">
        <v>562939.0</v>
      </c>
    </row>
    <row r="3068" spans="19:22" ht="12.75">
      <c r="S3068" t="str">
        <f>IF(ISNUMBER(SEARCH(ZAKL_DATA!$B$18,FU!$U3068)),U3068,"")</f>
        <v>Milý</v>
      </c>
      <c r="T3068" t="str">
        <f t="array" ref="T3068">IFERROR(INDEX($S$3:$S$6255,SMALL(IF(ISNUMBER(SEARCH("",$S$3:$S$6255)),ROW($S$1:$S$6253),""),ROW(S3066))),"")</f>
        <v>Milý</v>
      </c>
      <c r="U3068" t="s">
        <v>6630</v>
      </c>
      <c r="V3068">
        <v>562947.0</v>
      </c>
    </row>
    <row r="3069" spans="19:22" ht="12.75">
      <c r="S3069" t="str">
        <f>IF(ISNUMBER(SEARCH(ZAKL_DATA!$B$18,FU!$U3069)),U3069,"")</f>
        <v>Mimoň</v>
      </c>
      <c r="T3069" t="str">
        <f t="array" ref="T3069">IFERROR(INDEX($S$3:$S$6255,SMALL(IF(ISNUMBER(SEARCH("",$S$3:$S$6255)),ROW($S$1:$S$6253),""),ROW(S3067))),"")</f>
        <v>Mimoň</v>
      </c>
      <c r="U3069" t="s">
        <v>6320</v>
      </c>
      <c r="V3069">
        <v>562955.0</v>
      </c>
    </row>
    <row r="3070" spans="19:22" ht="12.75">
      <c r="S3070" t="str">
        <f>IF(ISNUMBER(SEARCH(ZAKL_DATA!$B$18,FU!$U3070)),U3070,"")</f>
        <v>Minice</v>
      </c>
      <c r="T3070" t="str">
        <f t="array" ref="T3070">IFERROR(INDEX($S$3:$S$6255,SMALL(IF(ISNUMBER(SEARCH("",$S$3:$S$6255)),ROW($S$1:$S$6253),""),ROW(S3068))),"")</f>
        <v>Minice</v>
      </c>
      <c r="U3070" t="s">
        <v>6347</v>
      </c>
      <c r="V3070">
        <v>562963.0</v>
      </c>
    </row>
    <row r="3071" spans="19:22" ht="12.75">
      <c r="S3071" t="str">
        <f>IF(ISNUMBER(SEARCH(ZAKL_DATA!$B$18,FU!$U3071)),U3071,"")</f>
        <v>Mirkovice</v>
      </c>
      <c r="T3071" t="str">
        <f t="array" ref="T3071">IFERROR(INDEX($S$3:$S$6255,SMALL(IF(ISNUMBER(SEARCH("",$S$3:$S$6255)),ROW($S$1:$S$6253),""),ROW(S3069))),"")</f>
        <v>Mirkovice</v>
      </c>
      <c r="U3071" t="s">
        <v>5242</v>
      </c>
      <c r="V3071">
        <v>562971.0</v>
      </c>
    </row>
    <row r="3072" spans="19:22" ht="12.75">
      <c r="S3072" t="str">
        <f>IF(ISNUMBER(SEARCH(ZAKL_DATA!$B$18,FU!$U3072)),U3072,"")</f>
        <v>Miroslav</v>
      </c>
      <c r="T3072" t="str">
        <f t="array" ref="T3072">IFERROR(INDEX($S$3:$S$6255,SMALL(IF(ISNUMBER(SEARCH("",$S$3:$S$6255)),ROW($S$1:$S$6253),""),ROW(S3070))),"")</f>
        <v>Miroslav</v>
      </c>
      <c r="U3072" t="s">
        <v>8629</v>
      </c>
      <c r="V3072">
        <v>562980.0</v>
      </c>
    </row>
    <row r="3073" spans="19:22" ht="12.75">
      <c r="S3073" t="str">
        <f>IF(ISNUMBER(SEARCH(ZAKL_DATA!$B$18,FU!$U3073)),U3073,"")</f>
        <v>Miroslavské Knínice</v>
      </c>
      <c r="T3073" t="str">
        <f t="array" ref="T3073">IFERROR(INDEX($S$3:$S$6255,SMALL(IF(ISNUMBER(SEARCH("",$S$3:$S$6255)),ROW($S$1:$S$6253),""),ROW(S3071))),"")</f>
        <v>Miroslavské Knínice</v>
      </c>
      <c r="U3073" t="s">
        <v>8630</v>
      </c>
      <c r="V3073">
        <v>562998.0</v>
      </c>
    </row>
    <row r="3074" spans="19:22" ht="12.75">
      <c r="S3074" t="str">
        <f>IF(ISNUMBER(SEARCH(ZAKL_DATA!$B$18,FU!$U3074)),U3074,"")</f>
        <v>Mirošov</v>
      </c>
      <c r="T3074" t="str">
        <f t="array" ref="T3074">IFERROR(INDEX($S$3:$S$6255,SMALL(IF(ISNUMBER(SEARCH("",$S$3:$S$6255)),ROW($S$1:$S$6253),""),ROW(S3072))),"")</f>
        <v>Mirošov</v>
      </c>
      <c r="U3074" t="s">
        <v>6186</v>
      </c>
      <c r="V3074">
        <v>563005.0</v>
      </c>
    </row>
    <row r="3075" spans="19:22" ht="12.75">
      <c r="S3075" t="str">
        <f>IF(ISNUMBER(SEARCH(ZAKL_DATA!$B$18,FU!$U3075)),U3075,"")</f>
        <v>Mirošov</v>
      </c>
      <c r="T3075" t="str">
        <f t="array" ref="T3075">IFERROR(INDEX($S$3:$S$6255,SMALL(IF(ISNUMBER(SEARCH("",$S$3:$S$6255)),ROW($S$1:$S$6253),""),ROW(S3073))),"")</f>
        <v>Mirošov</v>
      </c>
      <c r="U3075" t="s">
        <v>6186</v>
      </c>
      <c r="V3075">
        <v>563013.0</v>
      </c>
    </row>
    <row r="3076" spans="19:22" ht="12.75">
      <c r="S3076" t="str">
        <f>IF(ISNUMBER(SEARCH(ZAKL_DATA!$B$18,FU!$U3076)),U3076,"")</f>
        <v>Mirošov</v>
      </c>
      <c r="T3076" t="str">
        <f t="array" ref="T3076">IFERROR(INDEX($S$3:$S$6255,SMALL(IF(ISNUMBER(SEARCH("",$S$3:$S$6255)),ROW($S$1:$S$6253),""),ROW(S3074))),"")</f>
        <v>Mirošov</v>
      </c>
      <c r="U3076" t="s">
        <v>6186</v>
      </c>
      <c r="V3076">
        <v>563021.0</v>
      </c>
    </row>
    <row r="3077" spans="19:22" ht="12.75">
      <c r="S3077" t="str">
        <f>IF(ISNUMBER(SEARCH(ZAKL_DATA!$B$18,FU!$U3077)),U3077,"")</f>
        <v>Mirošovice</v>
      </c>
      <c r="T3077" t="str">
        <f t="array" ref="T3077">IFERROR(INDEX($S$3:$S$6255,SMALL(IF(ISNUMBER(SEARCH("",$S$3:$S$6255)),ROW($S$1:$S$6253),""),ROW(S3075))),"")</f>
        <v>Mirošovice</v>
      </c>
      <c r="U3077" t="s">
        <v>4753</v>
      </c>
      <c r="V3077">
        <v>563030.0</v>
      </c>
    </row>
    <row r="3078" spans="19:22" ht="12.75">
      <c r="S3078" t="str">
        <f>IF(ISNUMBER(SEARCH(ZAKL_DATA!$B$18,FU!$U3078)),U3078,"")</f>
        <v>Mirotice</v>
      </c>
      <c r="T3078" t="str">
        <f t="array" ref="T3078">IFERROR(INDEX($S$3:$S$6255,SMALL(IF(ISNUMBER(SEARCH("",$S$3:$S$6255)),ROW($S$1:$S$6253),""),ROW(S3076))),"")</f>
        <v>Mirotice</v>
      </c>
      <c r="U3078" t="s">
        <v>5537</v>
      </c>
      <c r="V3078">
        <v>563048.0</v>
      </c>
    </row>
    <row r="3079" spans="19:22" ht="12.75">
      <c r="S3079" t="str">
        <f>IF(ISNUMBER(SEARCH(ZAKL_DATA!$B$18,FU!$U3079)),U3079,"")</f>
        <v>Mírov</v>
      </c>
      <c r="T3079" t="str">
        <f t="array" ref="T3079">IFERROR(INDEX($S$3:$S$6255,SMALL(IF(ISNUMBER(SEARCH("",$S$3:$S$6255)),ROW($S$1:$S$6253),""),ROW(S3077))),"")</f>
        <v>Mírov</v>
      </c>
      <c r="U3079" t="s">
        <v>6919</v>
      </c>
      <c r="V3079">
        <v>563056.0</v>
      </c>
    </row>
    <row r="3080" spans="19:22" ht="12.75">
      <c r="S3080" t="str">
        <f>IF(ISNUMBER(SEARCH(ZAKL_DATA!$B$18,FU!$U3080)),U3080,"")</f>
        <v>Mírová</v>
      </c>
      <c r="T3080" t="str">
        <f t="array" ref="T3080">IFERROR(INDEX($S$3:$S$6255,SMALL(IF(ISNUMBER(SEARCH("",$S$3:$S$6255)),ROW($S$1:$S$6253),""),ROW(S3078))),"")</f>
        <v>Mírová</v>
      </c>
      <c r="U3080" t="s">
        <v>4712</v>
      </c>
      <c r="V3080">
        <v>563064.0</v>
      </c>
    </row>
    <row r="3081" spans="19:22" ht="12.75">
      <c r="S3081" t="str">
        <f>IF(ISNUMBER(SEARCH(ZAKL_DATA!$B$18,FU!$U3081)),U3081,"")</f>
        <v>Mírová pod Kozákovem</v>
      </c>
      <c r="T3081" t="str">
        <f t="array" ref="T3081">IFERROR(INDEX($S$3:$S$6255,SMALL(IF(ISNUMBER(SEARCH("",$S$3:$S$6255)),ROW($S$1:$S$6253),""),ROW(S3079))),"")</f>
        <v>Mírová pod Kozákovem</v>
      </c>
      <c r="U3081" t="s">
        <v>7506</v>
      </c>
      <c r="V3081">
        <v>563072.0</v>
      </c>
    </row>
    <row r="3082" spans="19:22" ht="12.75">
      <c r="S3082" t="str">
        <f>IF(ISNUMBER(SEARCH(ZAKL_DATA!$B$18,FU!$U3082)),U3082,"")</f>
        <v>Mirovice</v>
      </c>
      <c r="T3082" t="str">
        <f t="array" ref="T3082">IFERROR(INDEX($S$3:$S$6255,SMALL(IF(ISNUMBER(SEARCH("",$S$3:$S$6255)),ROW($S$1:$S$6253),""),ROW(S3080))),"")</f>
        <v>Mirovice</v>
      </c>
      <c r="U3082" t="s">
        <v>5538</v>
      </c>
      <c r="V3082">
        <v>563081.0</v>
      </c>
    </row>
    <row r="3083" spans="19:22" ht="12.75">
      <c r="S3083" t="str">
        <f>IF(ISNUMBER(SEARCH(ZAKL_DATA!$B$18,FU!$U3083)),U3083,"")</f>
        <v>Miřejovice</v>
      </c>
      <c r="T3083" t="str">
        <f t="array" ref="T3083">IFERROR(INDEX($S$3:$S$6255,SMALL(IF(ISNUMBER(SEARCH("",$S$3:$S$6255)),ROW($S$1:$S$6253),""),ROW(S3081))),"")</f>
        <v>Miřejovice</v>
      </c>
      <c r="U3083" t="s">
        <v>4019</v>
      </c>
      <c r="V3083">
        <v>563099.0</v>
      </c>
    </row>
    <row r="3084" spans="19:22" ht="12.75">
      <c r="S3084" t="str">
        <f>IF(ISNUMBER(SEARCH(ZAKL_DATA!$B$18,FU!$U3084)),U3084,"")</f>
        <v>Miřetice</v>
      </c>
      <c r="T3084" t="str">
        <f t="array" ref="T3084">IFERROR(INDEX($S$3:$S$6255,SMALL(IF(ISNUMBER(SEARCH("",$S$3:$S$6255)),ROW($S$1:$S$6253),""),ROW(S3082))),"")</f>
        <v>Miřetice</v>
      </c>
      <c r="U3084" t="s">
        <v>3988</v>
      </c>
      <c r="V3084">
        <v>563102.0</v>
      </c>
    </row>
    <row r="3085" spans="19:22" ht="12.75">
      <c r="S3085" t="str">
        <f>IF(ISNUMBER(SEARCH(ZAKL_DATA!$B$18,FU!$U3085)),U3085,"")</f>
        <v>Miřetice</v>
      </c>
      <c r="T3085" t="str">
        <f t="array" ref="T3085">IFERROR(INDEX($S$3:$S$6255,SMALL(IF(ISNUMBER(SEARCH("",$S$3:$S$6255)),ROW($S$1:$S$6253),""),ROW(S3083))),"")</f>
        <v>Miřetice</v>
      </c>
      <c r="U3085" t="s">
        <v>3988</v>
      </c>
      <c r="V3085">
        <v>563111.0</v>
      </c>
    </row>
    <row r="3086" spans="19:22" ht="12.75">
      <c r="S3086" t="str">
        <f>IF(ISNUMBER(SEARCH(ZAKL_DATA!$B$18,FU!$U3086)),U3086,"")</f>
        <v>Mířkov</v>
      </c>
      <c r="T3086" t="str">
        <f t="array" ref="T3086">IFERROR(INDEX($S$3:$S$6255,SMALL(IF(ISNUMBER(SEARCH("",$S$3:$S$6255)),ROW($S$1:$S$6253),""),ROW(S3084))),"")</f>
        <v>Mířkov</v>
      </c>
      <c r="U3086" t="s">
        <v>5887</v>
      </c>
      <c r="V3086">
        <v>563129.0</v>
      </c>
    </row>
    <row r="3087" spans="19:22" ht="12.75">
      <c r="S3087" t="str">
        <f>IF(ISNUMBER(SEARCH(ZAKL_DATA!$B$18,FU!$U3087)),U3087,"")</f>
        <v>Miskovice</v>
      </c>
      <c r="T3087" t="str">
        <f t="array" ref="T3087">IFERROR(INDEX($S$3:$S$6255,SMALL(IF(ISNUMBER(SEARCH("",$S$3:$S$6255)),ROW($S$1:$S$6253),""),ROW(S3085))),"")</f>
        <v>Miskovice</v>
      </c>
      <c r="U3087" t="s">
        <v>4374</v>
      </c>
      <c r="V3087">
        <v>563137.0</v>
      </c>
    </row>
    <row r="3088" spans="19:22" ht="12.75">
      <c r="S3088" t="str">
        <f>IF(ISNUMBER(SEARCH(ZAKL_DATA!$B$18,FU!$U3088)),U3088,"")</f>
        <v>Místo</v>
      </c>
      <c r="T3088" t="str">
        <f t="array" ref="T3088">IFERROR(INDEX($S$3:$S$6255,SMALL(IF(ISNUMBER(SEARCH("",$S$3:$S$6255)),ROW($S$1:$S$6253),""),ROW(S3086))),"")</f>
        <v>Místo</v>
      </c>
      <c r="U3088" t="s">
        <v>6447</v>
      </c>
      <c r="V3088">
        <v>563145.0</v>
      </c>
    </row>
    <row r="3089" spans="19:22" ht="12.75">
      <c r="S3089" t="str">
        <f>IF(ISNUMBER(SEARCH(ZAKL_DATA!$B$18,FU!$U3089)),U3089,"")</f>
        <v>Mistrovice</v>
      </c>
      <c r="T3089" t="str">
        <f t="array" ref="T3089">IFERROR(INDEX($S$3:$S$6255,SMALL(IF(ISNUMBER(SEARCH("",$S$3:$S$6255)),ROW($S$1:$S$6253),""),ROW(S3087))),"")</f>
        <v>Mistrovice</v>
      </c>
      <c r="U3089" t="s">
        <v>7725</v>
      </c>
      <c r="V3089">
        <v>563153.0</v>
      </c>
    </row>
    <row r="3090" spans="19:22" ht="12.75">
      <c r="S3090" t="str">
        <f>IF(ISNUMBER(SEARCH(ZAKL_DATA!$B$18,FU!$U3090)),U3090,"")</f>
        <v>Mistřice</v>
      </c>
      <c r="T3090" t="str">
        <f t="array" ref="T3090">IFERROR(INDEX($S$3:$S$6255,SMALL(IF(ISNUMBER(SEARCH("",$S$3:$S$6255)),ROW($S$1:$S$6253),""),ROW(S3088))),"")</f>
        <v>Mistřice</v>
      </c>
      <c r="U3090" t="s">
        <v>8485</v>
      </c>
      <c r="V3090">
        <v>563161.0</v>
      </c>
    </row>
    <row r="3091" spans="19:22" ht="12.75">
      <c r="S3091" t="str">
        <f>IF(ISNUMBER(SEARCH(ZAKL_DATA!$B$18,FU!$U3091)),U3091,"")</f>
        <v>Míškovice</v>
      </c>
      <c r="T3091" t="str">
        <f t="array" ref="T3091">IFERROR(INDEX($S$3:$S$6255,SMALL(IF(ISNUMBER(SEARCH("",$S$3:$S$6255)),ROW($S$1:$S$6253),""),ROW(S3089))),"")</f>
        <v>Míškovice</v>
      </c>
      <c r="U3091" t="s">
        <v>8263</v>
      </c>
      <c r="V3091">
        <v>563170.0</v>
      </c>
    </row>
    <row r="3092" spans="19:22" ht="12.75">
      <c r="S3092" t="str">
        <f>IF(ISNUMBER(SEARCH(ZAKL_DATA!$B$18,FU!$U3092)),U3092,"")</f>
        <v>Míšov</v>
      </c>
      <c r="T3092" t="str">
        <f t="array" ref="T3092">IFERROR(INDEX($S$3:$S$6255,SMALL(IF(ISNUMBER(SEARCH("",$S$3:$S$6255)),ROW($S$1:$S$6253),""),ROW(S3090))),"")</f>
        <v>Míšov</v>
      </c>
      <c r="U3092" t="s">
        <v>5295</v>
      </c>
      <c r="V3092">
        <v>563188.0</v>
      </c>
    </row>
    <row r="3093" spans="19:22" ht="12.75">
      <c r="S3093" t="str">
        <f>IF(ISNUMBER(SEARCH(ZAKL_DATA!$B$18,FU!$U3093)),U3093,"")</f>
        <v>Mišovice</v>
      </c>
      <c r="T3093" t="str">
        <f t="array" ref="T3093">IFERROR(INDEX($S$3:$S$6255,SMALL(IF(ISNUMBER(SEARCH("",$S$3:$S$6255)),ROW($S$1:$S$6253),""),ROW(S3091))),"")</f>
        <v>Mišovice</v>
      </c>
      <c r="U3093" t="s">
        <v>5539</v>
      </c>
      <c r="V3093">
        <v>563196.0</v>
      </c>
    </row>
    <row r="3094" spans="19:22" ht="12.75">
      <c r="S3094" t="str">
        <f>IF(ISNUMBER(SEARCH(ZAKL_DATA!$B$18,FU!$U3094)),U3094,"")</f>
        <v>Mladá Boleslav</v>
      </c>
      <c r="T3094" t="str">
        <f t="array" ref="T3094">IFERROR(INDEX($S$3:$S$6255,SMALL(IF(ISNUMBER(SEARCH("",$S$3:$S$6255)),ROW($S$1:$S$6253),""),ROW(S3092))),"")</f>
        <v>Mladá Boleslav</v>
      </c>
      <c r="U3094" t="s">
        <v>4487</v>
      </c>
      <c r="V3094">
        <v>563200.0</v>
      </c>
    </row>
    <row r="3095" spans="19:22" ht="12.75">
      <c r="S3095" t="str">
        <f>IF(ISNUMBER(SEARCH(ZAKL_DATA!$B$18,FU!$U3095)),U3095,"")</f>
        <v>Mladá Vožice</v>
      </c>
      <c r="T3095" t="str">
        <f t="array" ref="T3095">IFERROR(INDEX($S$3:$S$6255,SMALL(IF(ISNUMBER(SEARCH("",$S$3:$S$6255)),ROW($S$1:$S$6253),""),ROW(S3093))),"")</f>
        <v>Mladá Vožice</v>
      </c>
      <c r="U3095" t="s">
        <v>5770</v>
      </c>
      <c r="V3095">
        <v>563218.0</v>
      </c>
    </row>
    <row r="3096" spans="19:22" ht="12.75">
      <c r="S3096" t="str">
        <f>IF(ISNUMBER(SEARCH(ZAKL_DATA!$B$18,FU!$U3096)),U3096,"")</f>
        <v>Mladé Bříště</v>
      </c>
      <c r="T3096" t="str">
        <f t="array" ref="T3096">IFERROR(INDEX($S$3:$S$6255,SMALL(IF(ISNUMBER(SEARCH("",$S$3:$S$6255)),ROW($S$1:$S$6253),""),ROW(S3094))),"")</f>
        <v>Mladé Bříště</v>
      </c>
      <c r="U3096" t="s">
        <v>5437</v>
      </c>
      <c r="V3096">
        <v>563226.0</v>
      </c>
    </row>
    <row r="3097" spans="19:22" ht="12.75">
      <c r="S3097" t="str">
        <f>IF(ISNUMBER(SEARCH(ZAKL_DATA!$B$18,FU!$U3097)),U3097,"")</f>
        <v>Mladé Buky</v>
      </c>
      <c r="T3097" t="str">
        <f t="array" ref="T3097">IFERROR(INDEX($S$3:$S$6255,SMALL(IF(ISNUMBER(SEARCH("",$S$3:$S$6255)),ROW($S$1:$S$6253),""),ROW(S3095))),"")</f>
        <v>Mladé Buky</v>
      </c>
      <c r="U3097" t="s">
        <v>7663</v>
      </c>
      <c r="V3097">
        <v>563234.0</v>
      </c>
    </row>
    <row r="3098" spans="19:22" ht="12.75">
      <c r="S3098" t="str">
        <f>IF(ISNUMBER(SEARCH(ZAKL_DATA!$B$18,FU!$U3098)),U3098,"")</f>
        <v>Mladecko</v>
      </c>
      <c r="T3098" t="str">
        <f t="array" ref="T3098">IFERROR(INDEX($S$3:$S$6255,SMALL(IF(ISNUMBER(SEARCH("",$S$3:$S$6255)),ROW($S$1:$S$6253),""),ROW(S3096))),"")</f>
        <v>Mladecko</v>
      </c>
      <c r="U3098" t="s">
        <v>5801</v>
      </c>
      <c r="V3098">
        <v>563242.0</v>
      </c>
    </row>
    <row r="3099" spans="19:22" ht="12.75">
      <c r="S3099" t="str">
        <f>IF(ISNUMBER(SEARCH(ZAKL_DATA!$B$18,FU!$U3099)),U3099,"")</f>
        <v>Mladeč</v>
      </c>
      <c r="T3099" t="str">
        <f t="array" ref="T3099">IFERROR(INDEX($S$3:$S$6255,SMALL(IF(ISNUMBER(SEARCH("",$S$3:$S$6255)),ROW($S$1:$S$6253),""),ROW(S3097))),"")</f>
        <v>Mladeč</v>
      </c>
      <c r="U3099" t="s">
        <v>3669</v>
      </c>
      <c r="V3099">
        <v>563251.0</v>
      </c>
    </row>
    <row r="3100" spans="19:22" ht="12.75">
      <c r="S3100" t="str">
        <f>IF(ISNUMBER(SEARCH(ZAKL_DATA!$B$18,FU!$U3100)),U3100,"")</f>
        <v>Mladějov</v>
      </c>
      <c r="T3100" t="str">
        <f t="array" ref="T3100">IFERROR(INDEX($S$3:$S$6255,SMALL(IF(ISNUMBER(SEARCH("",$S$3:$S$6255)),ROW($S$1:$S$6253),""),ROW(S3098))),"")</f>
        <v>Mladějov</v>
      </c>
      <c r="U3100" t="s">
        <v>7228</v>
      </c>
      <c r="V3100">
        <v>563269.0</v>
      </c>
    </row>
    <row r="3101" spans="19:22" ht="12.75">
      <c r="S3101" t="str">
        <f>IF(ISNUMBER(SEARCH(ZAKL_DATA!$B$18,FU!$U3101)),U3101,"")</f>
        <v>Mladějov na Moravě</v>
      </c>
      <c r="T3101" t="str">
        <f t="array" ref="T3101">IFERROR(INDEX($S$3:$S$6255,SMALL(IF(ISNUMBER(SEARCH("",$S$3:$S$6255)),ROW($S$1:$S$6253),""),ROW(S3099))),"")</f>
        <v>Mladějov na Moravě</v>
      </c>
      <c r="U3101" t="s">
        <v>7571</v>
      </c>
      <c r="V3101">
        <v>563277.0</v>
      </c>
    </row>
    <row r="3102" spans="19:22" ht="12.75">
      <c r="S3102" t="str">
        <f>IF(ISNUMBER(SEARCH(ZAKL_DATA!$B$18,FU!$U3102)),U3102,"")</f>
        <v>Mladějovice</v>
      </c>
      <c r="T3102" t="str">
        <f t="array" ref="T3102">IFERROR(INDEX($S$3:$S$6255,SMALL(IF(ISNUMBER(SEARCH("",$S$3:$S$6255)),ROW($S$1:$S$6253),""),ROW(S3100))),"")</f>
        <v>Mladějovice</v>
      </c>
      <c r="U3102" t="s">
        <v>5741</v>
      </c>
      <c r="V3102">
        <v>563285.0</v>
      </c>
    </row>
    <row r="3103" spans="19:22" ht="12.75">
      <c r="S3103" t="str">
        <f>IF(ISNUMBER(SEARCH(ZAKL_DATA!$B$18,FU!$U3103)),U3103,"")</f>
        <v>Mladkov</v>
      </c>
      <c r="T3103" t="str">
        <f t="array" ref="T3103">IFERROR(INDEX($S$3:$S$6255,SMALL(IF(ISNUMBER(SEARCH("",$S$3:$S$6255)),ROW($S$1:$S$6253),""),ROW(S3101))),"")</f>
        <v>Mladkov</v>
      </c>
      <c r="U3103" t="s">
        <v>7726</v>
      </c>
      <c r="V3103">
        <v>563293.0</v>
      </c>
    </row>
    <row r="3104" spans="19:22" ht="12.75">
      <c r="S3104" t="str">
        <f>IF(ISNUMBER(SEARCH(ZAKL_DATA!$B$18,FU!$U3104)),U3104,"")</f>
        <v>Mladoňovice</v>
      </c>
      <c r="T3104" t="str">
        <f t="array" ref="T3104">IFERROR(INDEX($S$3:$S$6255,SMALL(IF(ISNUMBER(SEARCH("",$S$3:$S$6255)),ROW($S$1:$S$6253),""),ROW(S3102))),"")</f>
        <v>Mladoňovice</v>
      </c>
      <c r="U3104" t="s">
        <v>7116</v>
      </c>
      <c r="V3104">
        <v>563307.0</v>
      </c>
    </row>
    <row r="3105" spans="19:22" ht="12.75">
      <c r="S3105" t="str">
        <f>IF(ISNUMBER(SEARCH(ZAKL_DATA!$B$18,FU!$U3105)),U3105,"")</f>
        <v>Mladoňovice</v>
      </c>
      <c r="T3105" t="str">
        <f t="array" ref="T3105">IFERROR(INDEX($S$3:$S$6255,SMALL(IF(ISNUMBER(SEARCH("",$S$3:$S$6255)),ROW($S$1:$S$6253),""),ROW(S3103))),"")</f>
        <v>Mladoňovice</v>
      </c>
      <c r="U3105" t="s">
        <v>7116</v>
      </c>
      <c r="V3105">
        <v>563315.0</v>
      </c>
    </row>
    <row r="3106" spans="19:22" ht="12.75">
      <c r="S3106" t="str">
        <f>IF(ISNUMBER(SEARCH(ZAKL_DATA!$B$18,FU!$U3106)),U3106,"")</f>
        <v>Mladošovice</v>
      </c>
      <c r="T3106" t="str">
        <f t="array" ref="T3106">IFERROR(INDEX($S$3:$S$6255,SMALL(IF(ISNUMBER(SEARCH("",$S$3:$S$6255)),ROW($S$1:$S$6253),""),ROW(S3104))),"")</f>
        <v>Mladošovice</v>
      </c>
      <c r="U3106" t="s">
        <v>5167</v>
      </c>
      <c r="V3106">
        <v>563323.0</v>
      </c>
    </row>
    <row r="3107" spans="19:22" ht="12.75">
      <c r="S3107" t="str">
        <f>IF(ISNUMBER(SEARCH(ZAKL_DATA!$B$18,FU!$U3107)),U3107,"")</f>
        <v>Mladotice</v>
      </c>
      <c r="T3107" t="str">
        <f t="array" ref="T3107">IFERROR(INDEX($S$3:$S$6255,SMALL(IF(ISNUMBER(SEARCH("",$S$3:$S$6255)),ROW($S$1:$S$6253),""),ROW(S3105))),"")</f>
        <v>Mladotice</v>
      </c>
      <c r="U3107" t="s">
        <v>6143</v>
      </c>
      <c r="V3107">
        <v>563331.0</v>
      </c>
    </row>
    <row r="3108" spans="19:22" ht="12.75">
      <c r="S3108" t="str">
        <f>IF(ISNUMBER(SEARCH(ZAKL_DATA!$B$18,FU!$U3108)),U3108,"")</f>
        <v>Mladý Smolivec</v>
      </c>
      <c r="T3108" t="str">
        <f t="array" ref="T3108">IFERROR(INDEX($S$3:$S$6255,SMALL(IF(ISNUMBER(SEARCH("",$S$3:$S$6255)),ROW($S$1:$S$6253),""),ROW(S3106))),"")</f>
        <v>Mladý Smolivec</v>
      </c>
      <c r="U3108" t="s">
        <v>6081</v>
      </c>
      <c r="V3108">
        <v>563340.0</v>
      </c>
    </row>
    <row r="3109" spans="19:22" ht="12.75">
      <c r="S3109" t="str">
        <f>IF(ISNUMBER(SEARCH(ZAKL_DATA!$B$18,FU!$U3109)),U3109,"")</f>
        <v>Mlázovice</v>
      </c>
      <c r="T3109" t="str">
        <f t="array" ref="T3109">IFERROR(INDEX($S$3:$S$6255,SMALL(IF(ISNUMBER(SEARCH("",$S$3:$S$6255)),ROW($S$1:$S$6253),""),ROW(S3107))),"")</f>
        <v>Mlázovice</v>
      </c>
      <c r="U3109" t="s">
        <v>7229</v>
      </c>
      <c r="V3109">
        <v>563358.0</v>
      </c>
    </row>
    <row r="3110" spans="19:22" ht="12.75">
      <c r="S3110" t="str">
        <f>IF(ISNUMBER(SEARCH(ZAKL_DATA!$B$18,FU!$U3110)),U3110,"")</f>
        <v>Mlečice</v>
      </c>
      <c r="T3110" t="str">
        <f t="array" ref="T3110">IFERROR(INDEX($S$3:$S$6255,SMALL(IF(ISNUMBER(SEARCH("",$S$3:$S$6255)),ROW($S$1:$S$6253),""),ROW(S3108))),"")</f>
        <v>Mlečice</v>
      </c>
      <c r="U3110" t="s">
        <v>6187</v>
      </c>
      <c r="V3110">
        <v>563366.0</v>
      </c>
    </row>
    <row r="3111" spans="19:22" ht="12.75">
      <c r="S3111" t="str">
        <f>IF(ISNUMBER(SEARCH(ZAKL_DATA!$B$18,FU!$U3111)),U3111,"")</f>
        <v>Mlékojedy</v>
      </c>
      <c r="T3111" t="str">
        <f t="array" ref="T3111">IFERROR(INDEX($S$3:$S$6255,SMALL(IF(ISNUMBER(SEARCH("",$S$3:$S$6255)),ROW($S$1:$S$6253),""),ROW(S3109))),"")</f>
        <v>Mlékojedy</v>
      </c>
      <c r="U3111" t="s">
        <v>6619</v>
      </c>
      <c r="V3111">
        <v>563374.0</v>
      </c>
    </row>
    <row r="3112" spans="19:22" ht="12.75">
      <c r="S3112" t="str">
        <f>IF(ISNUMBER(SEARCH(ZAKL_DATA!$B$18,FU!$U3112)),U3112,"")</f>
        <v>Mlékosrby</v>
      </c>
      <c r="T3112" t="str">
        <f t="array" ref="T3112">IFERROR(INDEX($S$3:$S$6255,SMALL(IF(ISNUMBER(SEARCH("",$S$3:$S$6255)),ROW($S$1:$S$6253),""),ROW(S3110))),"")</f>
        <v>Mlékosrby</v>
      </c>
      <c r="U3112" t="s">
        <v>7006</v>
      </c>
      <c r="V3112">
        <v>563382.0</v>
      </c>
    </row>
    <row r="3113" spans="19:22" ht="12.75">
      <c r="S3113" t="str">
        <f>IF(ISNUMBER(SEARCH(ZAKL_DATA!$B$18,FU!$U3113)),U3113,"")</f>
        <v>Mlýnské Struhadlo</v>
      </c>
      <c r="T3113" t="str">
        <f t="array" ref="T3113">IFERROR(INDEX($S$3:$S$6255,SMALL(IF(ISNUMBER(SEARCH("",$S$3:$S$6255)),ROW($S$1:$S$6253),""),ROW(S3111))),"")</f>
        <v>Mlýnské Struhadlo</v>
      </c>
      <c r="U3113" t="s">
        <v>5053</v>
      </c>
      <c r="V3113">
        <v>563404.0</v>
      </c>
    </row>
    <row r="3114" spans="19:22" ht="12.75">
      <c r="S3114" t="str">
        <f>IF(ISNUMBER(SEARCH(ZAKL_DATA!$B$18,FU!$U3114)),U3114,"")</f>
        <v>Mlýny</v>
      </c>
      <c r="T3114" t="str">
        <f t="array" ref="T3114">IFERROR(INDEX($S$3:$S$6255,SMALL(IF(ISNUMBER(SEARCH("",$S$3:$S$6255)),ROW($S$1:$S$6253),""),ROW(S3112))),"")</f>
        <v>Mlýny</v>
      </c>
      <c r="U3114" t="s">
        <v>5771</v>
      </c>
      <c r="V3114">
        <v>563412.0</v>
      </c>
    </row>
    <row r="3115" spans="19:22" ht="12.75">
      <c r="S3115" t="str">
        <f>IF(ISNUMBER(SEARCH(ZAKL_DATA!$B$18,FU!$U3115)),U3115,"")</f>
        <v>Mnetěš</v>
      </c>
      <c r="T3115" t="str">
        <f t="array" ref="T3115">IFERROR(INDEX($S$3:$S$6255,SMALL(IF(ISNUMBER(SEARCH("",$S$3:$S$6255)),ROW($S$1:$S$6253),""),ROW(S3113))),"")</f>
        <v>Mnetěš</v>
      </c>
      <c r="U3115" t="s">
        <v>6620</v>
      </c>
      <c r="V3115">
        <v>563439.0</v>
      </c>
    </row>
    <row r="3116" spans="19:22" ht="12.75">
      <c r="S3116" t="str">
        <f>IF(ISNUMBER(SEARCH(ZAKL_DATA!$B$18,FU!$U3116)),U3116,"")</f>
        <v>Mnich</v>
      </c>
      <c r="T3116" t="str">
        <f t="array" ref="T3116">IFERROR(INDEX($S$3:$S$6255,SMALL(IF(ISNUMBER(SEARCH("",$S$3:$S$6255)),ROW($S$1:$S$6253),""),ROW(S3114))),"")</f>
        <v>Mnich</v>
      </c>
      <c r="U3116" t="s">
        <v>5438</v>
      </c>
      <c r="V3116">
        <v>563447.0</v>
      </c>
    </row>
    <row r="3117" spans="19:22" ht="12.75">
      <c r="S3117" t="str">
        <f>IF(ISNUMBER(SEARCH(ZAKL_DATA!$B$18,FU!$U3117)),U3117,"")</f>
        <v>Mnichov</v>
      </c>
      <c r="T3117" t="str">
        <f t="array" ref="T3117">IFERROR(INDEX($S$3:$S$6255,SMALL(IF(ISNUMBER(SEARCH("",$S$3:$S$6255)),ROW($S$1:$S$6253),""),ROW(S3115))),"")</f>
        <v>Mnichov</v>
      </c>
      <c r="U3117" t="s">
        <v>4588</v>
      </c>
      <c r="V3117">
        <v>563455.0</v>
      </c>
    </row>
    <row r="3118" spans="19:22" ht="12.75">
      <c r="S3118" t="str">
        <f>IF(ISNUMBER(SEARCH(ZAKL_DATA!$B$18,FU!$U3118)),U3118,"")</f>
        <v>Mnichov</v>
      </c>
      <c r="T3118" t="str">
        <f t="array" ref="T3118">IFERROR(INDEX($S$3:$S$6255,SMALL(IF(ISNUMBER(SEARCH("",$S$3:$S$6255)),ROW($S$1:$S$6253),""),ROW(S3116))),"")</f>
        <v>Mnichov</v>
      </c>
      <c r="U3118" t="s">
        <v>4588</v>
      </c>
      <c r="V3118">
        <v>563463.0</v>
      </c>
    </row>
    <row r="3119" spans="19:22" ht="12.75">
      <c r="S3119" t="str">
        <f>IF(ISNUMBER(SEARCH(ZAKL_DATA!$B$18,FU!$U3119)),U3119,"")</f>
        <v>Mnichov</v>
      </c>
      <c r="T3119" t="str">
        <f t="array" ref="T3119">IFERROR(INDEX($S$3:$S$6255,SMALL(IF(ISNUMBER(SEARCH("",$S$3:$S$6255)),ROW($S$1:$S$6253),""),ROW(S3117))),"")</f>
        <v>Mnichov</v>
      </c>
      <c r="U3119" t="s">
        <v>4588</v>
      </c>
      <c r="V3119">
        <v>563471.0</v>
      </c>
    </row>
    <row r="3120" spans="19:22" ht="12.75">
      <c r="S3120" t="str">
        <f>IF(ISNUMBER(SEARCH(ZAKL_DATA!$B$18,FU!$U3120)),U3120,"")</f>
        <v>Mnichovice</v>
      </c>
      <c r="T3120" t="str">
        <f t="array" ref="T3120">IFERROR(INDEX($S$3:$S$6255,SMALL(IF(ISNUMBER(SEARCH("",$S$3:$S$6255)),ROW($S$1:$S$6253),""),ROW(S3118))),"")</f>
        <v>Mnichovice</v>
      </c>
      <c r="U3120" t="s">
        <v>3990</v>
      </c>
      <c r="V3120">
        <v>563480.0</v>
      </c>
    </row>
    <row r="3121" spans="19:22" ht="12.75">
      <c r="S3121" t="str">
        <f>IF(ISNUMBER(SEARCH(ZAKL_DATA!$B$18,FU!$U3121)),U3121,"")</f>
        <v>Mnichovice</v>
      </c>
      <c r="T3121" t="str">
        <f t="array" ref="T3121">IFERROR(INDEX($S$3:$S$6255,SMALL(IF(ISNUMBER(SEARCH("",$S$3:$S$6255)),ROW($S$1:$S$6253),""),ROW(S3119))),"")</f>
        <v>Mnichovice</v>
      </c>
      <c r="U3121" t="s">
        <v>3990</v>
      </c>
      <c r="V3121">
        <v>563498.0</v>
      </c>
    </row>
    <row r="3122" spans="19:22" ht="12.75">
      <c r="S3122" t="str">
        <f>IF(ISNUMBER(SEARCH(ZAKL_DATA!$B$18,FU!$U3122)),U3122,"")</f>
        <v>Mnichovo Hradiště</v>
      </c>
      <c r="T3122" t="str">
        <f t="array" ref="T3122">IFERROR(INDEX($S$3:$S$6255,SMALL(IF(ISNUMBER(SEARCH("",$S$3:$S$6255)),ROW($S$1:$S$6253),""),ROW(S3120))),"")</f>
        <v>Mnichovo Hradiště</v>
      </c>
      <c r="U3122" t="s">
        <v>4566</v>
      </c>
      <c r="V3122">
        <v>563501.0</v>
      </c>
    </row>
    <row r="3123" spans="19:22" ht="12.75">
      <c r="S3123" t="str">
        <f>IF(ISNUMBER(SEARCH(ZAKL_DATA!$B$18,FU!$U3123)),U3123,"")</f>
        <v>Mníšek</v>
      </c>
      <c r="T3123" t="str">
        <f t="array" ref="T3123">IFERROR(INDEX($S$3:$S$6255,SMALL(IF(ISNUMBER(SEARCH("",$S$3:$S$6255)),ROW($S$1:$S$6253),""),ROW(S3121))),"")</f>
        <v>Mníšek</v>
      </c>
      <c r="U3123" t="s">
        <v>6531</v>
      </c>
      <c r="V3123">
        <v>563510.0</v>
      </c>
    </row>
    <row r="3124" spans="19:22" ht="12.75">
      <c r="S3124" t="str">
        <f>IF(ISNUMBER(SEARCH(ZAKL_DATA!$B$18,FU!$U3124)),U3124,"")</f>
        <v>Mníšek pod Brdy</v>
      </c>
      <c r="T3124" t="str">
        <f t="array" ref="T3124">IFERROR(INDEX($S$3:$S$6255,SMALL(IF(ISNUMBER(SEARCH("",$S$3:$S$6255)),ROW($S$1:$S$6253),""),ROW(S3122))),"")</f>
        <v>Mníšek pod Brdy</v>
      </c>
      <c r="U3124" t="s">
        <v>4940</v>
      </c>
      <c r="V3124">
        <v>563528.0</v>
      </c>
    </row>
    <row r="3125" spans="19:22" ht="12.75">
      <c r="S3125" t="str">
        <f>IF(ISNUMBER(SEARCH(ZAKL_DATA!$B$18,FU!$U3125)),U3125,"")</f>
        <v>Močerady</v>
      </c>
      <c r="T3125" t="str">
        <f t="array" ref="T3125">IFERROR(INDEX($S$3:$S$6255,SMALL(IF(ISNUMBER(SEARCH("",$S$3:$S$6255)),ROW($S$1:$S$6253),""),ROW(S3123))),"")</f>
        <v>Močerady</v>
      </c>
      <c r="U3125" t="s">
        <v>8928</v>
      </c>
      <c r="V3125">
        <v>563536.0</v>
      </c>
    </row>
    <row r="3126" spans="19:22" ht="12.75">
      <c r="S3126" t="str">
        <f>IF(ISNUMBER(SEARCH(ZAKL_DATA!$B$18,FU!$U3126)),U3126,"")</f>
        <v>Močovice</v>
      </c>
      <c r="T3126" t="str">
        <f t="array" ref="T3126">IFERROR(INDEX($S$3:$S$6255,SMALL(IF(ISNUMBER(SEARCH("",$S$3:$S$6255)),ROW($S$1:$S$6253),""),ROW(S3124))),"")</f>
        <v>Močovice</v>
      </c>
      <c r="U3126" t="s">
        <v>4066</v>
      </c>
      <c r="V3126">
        <v>563544.0</v>
      </c>
    </row>
    <row r="3127" spans="19:22" ht="12.75">
      <c r="S3127" t="str">
        <f>IF(ISNUMBER(SEARCH(ZAKL_DATA!$B$18,FU!$U3127)),U3127,"")</f>
        <v>Modlany</v>
      </c>
      <c r="T3127" t="str">
        <f t="array" ref="T3127">IFERROR(INDEX($S$3:$S$6255,SMALL(IF(ISNUMBER(SEARCH("",$S$3:$S$6255)),ROW($S$1:$S$6253),""),ROW(S3125))),"")</f>
        <v>Modlany</v>
      </c>
      <c r="U3127" t="s">
        <v>6799</v>
      </c>
      <c r="V3127">
        <v>563552.0</v>
      </c>
    </row>
    <row r="3128" spans="19:22" ht="12.75">
      <c r="S3128" t="str">
        <f>IF(ISNUMBER(SEARCH(ZAKL_DATA!$B$18,FU!$U3128)),U3128,"")</f>
        <v>Modletice</v>
      </c>
      <c r="T3128" t="str">
        <f t="array" ref="T3128">IFERROR(INDEX($S$3:$S$6255,SMALL(IF(ISNUMBER(SEARCH("",$S$3:$S$6255)),ROW($S$1:$S$6253),""),ROW(S3126))),"")</f>
        <v>Modletice</v>
      </c>
      <c r="U3128" t="s">
        <v>8864</v>
      </c>
      <c r="V3128">
        <v>563561.0</v>
      </c>
    </row>
    <row r="3129" spans="19:22" ht="12.75">
      <c r="S3129" t="str">
        <f>IF(ISNUMBER(SEARCH(ZAKL_DATA!$B$18,FU!$U3129)),U3129,"")</f>
        <v>Modlíkov</v>
      </c>
      <c r="T3129" t="str">
        <f t="array" ref="T3129">IFERROR(INDEX($S$3:$S$6255,SMALL(IF(ISNUMBER(SEARCH("",$S$3:$S$6255)),ROW($S$1:$S$6253),""),ROW(S3127))),"")</f>
        <v>Modlíkov</v>
      </c>
      <c r="U3129" t="s">
        <v>6897</v>
      </c>
      <c r="V3129">
        <v>563579.0</v>
      </c>
    </row>
    <row r="3130" spans="19:22" ht="12.75">
      <c r="S3130" t="str">
        <f>IF(ISNUMBER(SEARCH(ZAKL_DATA!$B$18,FU!$U3130)),U3130,"")</f>
        <v>Modrá</v>
      </c>
      <c r="T3130" t="str">
        <f t="array" ref="T3130">IFERROR(INDEX($S$3:$S$6255,SMALL(IF(ISNUMBER(SEARCH("",$S$3:$S$6255)),ROW($S$1:$S$6253),""),ROW(S3128))),"")</f>
        <v>Modrá</v>
      </c>
      <c r="U3130" t="s">
        <v>8486</v>
      </c>
      <c r="V3130">
        <v>563587.0</v>
      </c>
    </row>
    <row r="3131" spans="19:22" ht="12.75">
      <c r="S3131" t="str">
        <f>IF(ISNUMBER(SEARCH(ZAKL_DATA!$B$18,FU!$U3131)),U3131,"")</f>
        <v>Modrá Hůrka</v>
      </c>
      <c r="T3131" t="str">
        <f t="array" ref="T3131">IFERROR(INDEX($S$3:$S$6255,SMALL(IF(ISNUMBER(SEARCH("",$S$3:$S$6255)),ROW($S$1:$S$6253),""),ROW(S3129))),"")</f>
        <v>Modrá Hůrka</v>
      </c>
      <c r="U3131" t="s">
        <v>8888</v>
      </c>
      <c r="V3131">
        <v>563595.0</v>
      </c>
    </row>
    <row r="3132" spans="19:22" ht="12.75">
      <c r="S3132" t="str">
        <f>IF(ISNUMBER(SEARCH(ZAKL_DATA!$B$18,FU!$U3132)),U3132,"")</f>
        <v>Modrava</v>
      </c>
      <c r="T3132" t="str">
        <f t="array" ref="T3132">IFERROR(INDEX($S$3:$S$6255,SMALL(IF(ISNUMBER(SEARCH("",$S$3:$S$6255)),ROW($S$1:$S$6253),""),ROW(S3130))),"")</f>
        <v>Modrava</v>
      </c>
      <c r="U3132" t="s">
        <v>5062</v>
      </c>
      <c r="V3132">
        <v>563609.0</v>
      </c>
    </row>
    <row r="3133" spans="19:22" ht="12.75">
      <c r="S3133" t="str">
        <f>IF(ISNUMBER(SEARCH(ZAKL_DATA!$B$18,FU!$U3133)),U3133,"")</f>
        <v>Modřice</v>
      </c>
      <c r="T3133" t="str">
        <f t="array" ref="T3133">IFERROR(INDEX($S$3:$S$6255,SMALL(IF(ISNUMBER(SEARCH("",$S$3:$S$6255)),ROW($S$1:$S$6253),""),ROW(S3131))),"")</f>
        <v>Modřice</v>
      </c>
      <c r="U3133" t="s">
        <v>7889</v>
      </c>
      <c r="V3133">
        <v>563617.0</v>
      </c>
    </row>
    <row r="3134" spans="19:22" ht="12.75">
      <c r="S3134" t="str">
        <f>IF(ISNUMBER(SEARCH(ZAKL_DATA!$B$18,FU!$U3134)),U3134,"")</f>
        <v>Modřišice</v>
      </c>
      <c r="T3134" t="str">
        <f t="array" ref="T3134">IFERROR(INDEX($S$3:$S$6255,SMALL(IF(ISNUMBER(SEARCH("",$S$3:$S$6255)),ROW($S$1:$S$6253),""),ROW(S3132))),"")</f>
        <v>Modřišice</v>
      </c>
      <c r="U3134" t="s">
        <v>7507</v>
      </c>
      <c r="V3134">
        <v>563625.0</v>
      </c>
    </row>
    <row r="3135" spans="19:22" ht="12.75">
      <c r="S3135" t="str">
        <f>IF(ISNUMBER(SEARCH(ZAKL_DATA!$B$18,FU!$U3135)),U3135,"")</f>
        <v>Modřovice</v>
      </c>
      <c r="T3135" t="str">
        <f t="array" ref="T3135">IFERROR(INDEX($S$3:$S$6255,SMALL(IF(ISNUMBER(SEARCH("",$S$3:$S$6255)),ROW($S$1:$S$6253),""),ROW(S3133))),"")</f>
        <v>Modřovice</v>
      </c>
      <c r="U3135" t="s">
        <v>8968</v>
      </c>
      <c r="V3135">
        <v>563633.0</v>
      </c>
    </row>
    <row r="3136" spans="19:22" ht="12.75">
      <c r="S3136" t="str">
        <f>IF(ISNUMBER(SEARCH(ZAKL_DATA!$B$18,FU!$U3136)),U3136,"")</f>
        <v>Mohelnice</v>
      </c>
      <c r="T3136" t="str">
        <f t="array" ref="T3136">IFERROR(INDEX($S$3:$S$6255,SMALL(IF(ISNUMBER(SEARCH("",$S$3:$S$6255)),ROW($S$1:$S$6253),""),ROW(S3134))),"")</f>
        <v>Mohelnice</v>
      </c>
      <c r="U3136" t="s">
        <v>4914</v>
      </c>
      <c r="V3136">
        <v>563641.0</v>
      </c>
    </row>
    <row r="3137" spans="19:22" ht="12.75">
      <c r="S3137" t="str">
        <f>IF(ISNUMBER(SEARCH(ZAKL_DATA!$B$18,FU!$U3137)),U3137,"")</f>
        <v>Mohelnice</v>
      </c>
      <c r="T3137" t="str">
        <f t="array" ref="T3137">IFERROR(INDEX($S$3:$S$6255,SMALL(IF(ISNUMBER(SEARCH("",$S$3:$S$6255)),ROW($S$1:$S$6253),""),ROW(S3135))),"")</f>
        <v>Mohelnice</v>
      </c>
      <c r="U3137" t="s">
        <v>4914</v>
      </c>
      <c r="V3137">
        <v>563650.0</v>
      </c>
    </row>
    <row r="3138" spans="19:22" ht="12.75">
      <c r="S3138" t="str">
        <f>IF(ISNUMBER(SEARCH(ZAKL_DATA!$B$18,FU!$U3138)),U3138,"")</f>
        <v>Mohelnice nad Jizerou</v>
      </c>
      <c r="T3138" t="str">
        <f t="array" ref="T3138">IFERROR(INDEX($S$3:$S$6255,SMALL(IF(ISNUMBER(SEARCH("",$S$3:$S$6255)),ROW($S$1:$S$6253),""),ROW(S3136))),"")</f>
        <v>Mohelnice nad Jizerou</v>
      </c>
      <c r="U3138" t="s">
        <v>6662</v>
      </c>
      <c r="V3138">
        <v>563668.0</v>
      </c>
    </row>
    <row r="3139" spans="19:22" ht="12.75">
      <c r="S3139" t="str">
        <f>IF(ISNUMBER(SEARCH(ZAKL_DATA!$B$18,FU!$U3139)),U3139,"")</f>
        <v>Mohelno</v>
      </c>
      <c r="T3139" t="str">
        <f t="array" ref="T3139">IFERROR(INDEX($S$3:$S$6255,SMALL(IF(ISNUMBER(SEARCH("",$S$3:$S$6255)),ROW($S$1:$S$6253),""),ROW(S3137))),"")</f>
        <v>Mohelno</v>
      </c>
      <c r="U3139" t="s">
        <v>8416</v>
      </c>
      <c r="V3139">
        <v>563676.0</v>
      </c>
    </row>
    <row r="3140" spans="19:22" ht="12.75">
      <c r="S3140" t="str">
        <f>IF(ISNUMBER(SEARCH(ZAKL_DATA!$B$18,FU!$U3140)),U3140,"")</f>
        <v>Mochov</v>
      </c>
      <c r="T3140" t="str">
        <f t="array" ref="T3140">IFERROR(INDEX($S$3:$S$6255,SMALL(IF(ISNUMBER(SEARCH("",$S$3:$S$6255)),ROW($S$1:$S$6253),""),ROW(S3138))),"")</f>
        <v>Mochov</v>
      </c>
      <c r="U3140" t="s">
        <v>4754</v>
      </c>
      <c r="V3140">
        <v>563684.0</v>
      </c>
    </row>
    <row r="3141" spans="19:22" ht="12.75">
      <c r="S3141" t="str">
        <f>IF(ISNUMBER(SEARCH(ZAKL_DATA!$B$18,FU!$U3141)),U3141,"")</f>
        <v>Mochtín</v>
      </c>
      <c r="T3141" t="str">
        <f t="array" ref="T3141">IFERROR(INDEX($S$3:$S$6255,SMALL(IF(ISNUMBER(SEARCH("",$S$3:$S$6255)),ROW($S$1:$S$6253),""),ROW(S3139))),"")</f>
        <v>Mochtín</v>
      </c>
      <c r="U3141" t="s">
        <v>6019</v>
      </c>
      <c r="V3141">
        <v>563692.0</v>
      </c>
    </row>
    <row r="3142" spans="19:22" ht="12.75">
      <c r="S3142" t="str">
        <f>IF(ISNUMBER(SEARCH(ZAKL_DATA!$B$18,FU!$U3142)),U3142,"")</f>
        <v>Mojné</v>
      </c>
      <c r="T3142" t="str">
        <f t="array" ref="T3142">IFERROR(INDEX($S$3:$S$6255,SMALL(IF(ISNUMBER(SEARCH("",$S$3:$S$6255)),ROW($S$1:$S$6253),""),ROW(S3140))),"")</f>
        <v>Mojné</v>
      </c>
      <c r="U3142" t="s">
        <v>8889</v>
      </c>
      <c r="V3142">
        <v>563706.0</v>
      </c>
    </row>
    <row r="3143" spans="19:22" ht="12.75">
      <c r="S3143" t="str">
        <f>IF(ISNUMBER(SEARCH(ZAKL_DATA!$B$18,FU!$U3143)),U3143,"")</f>
        <v>Mokošín</v>
      </c>
      <c r="T3143" t="str">
        <f t="array" ref="T3143">IFERROR(INDEX($S$3:$S$6255,SMALL(IF(ISNUMBER(SEARCH("",$S$3:$S$6255)),ROW($S$1:$S$6253),""),ROW(S3141))),"")</f>
        <v>Mokošín</v>
      </c>
      <c r="U3143" t="s">
        <v>7381</v>
      </c>
      <c r="V3143">
        <v>563714.0</v>
      </c>
    </row>
    <row r="3144" spans="19:22" ht="12.75">
      <c r="S3144" t="str">
        <f>IF(ISNUMBER(SEARCH(ZAKL_DATA!$B$18,FU!$U3144)),U3144,"")</f>
        <v>Mokrá-Horákov</v>
      </c>
      <c r="T3144" t="str">
        <f t="array" ref="T3144">IFERROR(INDEX($S$3:$S$6255,SMALL(IF(ISNUMBER(SEARCH("",$S$3:$S$6255)),ROW($S$1:$S$6253),""),ROW(S3142))),"")</f>
        <v>Mokrá-Horákov</v>
      </c>
      <c r="U3144" t="s">
        <v>7890</v>
      </c>
      <c r="V3144">
        <v>563722.0</v>
      </c>
    </row>
    <row r="3145" spans="19:22" ht="12.75">
      <c r="S3145" t="str">
        <f>IF(ISNUMBER(SEARCH(ZAKL_DATA!$B$18,FU!$U3145)),U3145,"")</f>
        <v>Mokré</v>
      </c>
      <c r="T3145" t="str">
        <f t="array" ref="T3145">IFERROR(INDEX($S$3:$S$6255,SMALL(IF(ISNUMBER(SEARCH("",$S$3:$S$6255)),ROW($S$1:$S$6253),""),ROW(S3143))),"")</f>
        <v>Mokré</v>
      </c>
      <c r="U3145" t="s">
        <v>7453</v>
      </c>
      <c r="V3145">
        <v>563731.0</v>
      </c>
    </row>
    <row r="3146" spans="19:22" ht="12.75">
      <c r="S3146" t="str">
        <f>IF(ISNUMBER(SEARCH(ZAKL_DATA!$B$18,FU!$U3146)),U3146,"")</f>
        <v>Mokré Lazce</v>
      </c>
      <c r="T3146" t="str">
        <f t="array" ref="T3146">IFERROR(INDEX($S$3:$S$6255,SMALL(IF(ISNUMBER(SEARCH("",$S$3:$S$6255)),ROW($S$1:$S$6253),""),ROW(S3144))),"")</f>
        <v>Mokré Lazce</v>
      </c>
      <c r="U3146" t="s">
        <v>3747</v>
      </c>
      <c r="V3146">
        <v>563749.0</v>
      </c>
    </row>
    <row r="3147" spans="19:22" ht="12.75">
      <c r="S3147" t="str">
        <f>IF(ISNUMBER(SEARCH(ZAKL_DATA!$B$18,FU!$U3147)),U3147,"")</f>
        <v>Mokrosuky</v>
      </c>
      <c r="T3147" t="str">
        <f t="array" ref="T3147">IFERROR(INDEX($S$3:$S$6255,SMALL(IF(ISNUMBER(SEARCH("",$S$3:$S$6255)),ROW($S$1:$S$6253),""),ROW(S3145))),"")</f>
        <v>Mokrosuky</v>
      </c>
      <c r="U3147" t="s">
        <v>6020</v>
      </c>
      <c r="V3147">
        <v>563757.0</v>
      </c>
    </row>
    <row r="3148" spans="19:22" ht="12.75">
      <c r="S3148" t="str">
        <f>IF(ISNUMBER(SEARCH(ZAKL_DATA!$B$18,FU!$U3148)),U3148,"")</f>
        <v>Mokrouše</v>
      </c>
      <c r="T3148" t="str">
        <f t="array" ref="T3148">IFERROR(INDEX($S$3:$S$6255,SMALL(IF(ISNUMBER(SEARCH("",$S$3:$S$6255)),ROW($S$1:$S$6253),""),ROW(S3146))),"")</f>
        <v>Mokrouše</v>
      </c>
      <c r="U3148" t="s">
        <v>4928</v>
      </c>
      <c r="V3148">
        <v>563765.0</v>
      </c>
    </row>
    <row r="3149" spans="19:22" ht="12.75">
      <c r="S3149" t="str">
        <f>IF(ISNUMBER(SEARCH(ZAKL_DATA!$B$18,FU!$U3149)),U3149,"")</f>
        <v>Mokrovousy</v>
      </c>
      <c r="T3149" t="str">
        <f t="array" ref="T3149">IFERROR(INDEX($S$3:$S$6255,SMALL(IF(ISNUMBER(SEARCH("",$S$3:$S$6255)),ROW($S$1:$S$6253),""),ROW(S3147))),"")</f>
        <v>Mokrovousy</v>
      </c>
      <c r="U3149" t="s">
        <v>7007</v>
      </c>
      <c r="V3149">
        <v>563773.0</v>
      </c>
    </row>
    <row r="3150" spans="19:22" ht="12.75">
      <c r="S3150" t="str">
        <f>IF(ISNUMBER(SEARCH(ZAKL_DATA!$B$18,FU!$U3150)),U3150,"")</f>
        <v>Mokrovraty</v>
      </c>
      <c r="T3150" t="str">
        <f t="array" ref="T3150">IFERROR(INDEX($S$3:$S$6255,SMALL(IF(ISNUMBER(SEARCH("",$S$3:$S$6255)),ROW($S$1:$S$6253),""),ROW(S3148))),"")</f>
        <v>Mokrovraty</v>
      </c>
      <c r="U3150" t="s">
        <v>4942</v>
      </c>
      <c r="V3150">
        <v>563781.0</v>
      </c>
    </row>
    <row r="3151" spans="19:22" ht="12.75">
      <c r="S3151" t="str">
        <f>IF(ISNUMBER(SEARCH(ZAKL_DATA!$B$18,FU!$U3151)),U3151,"")</f>
        <v>Mokrý Lom</v>
      </c>
      <c r="T3151" t="str">
        <f t="array" ref="T3151">IFERROR(INDEX($S$3:$S$6255,SMALL(IF(ISNUMBER(SEARCH("",$S$3:$S$6255)),ROW($S$1:$S$6253),""),ROW(S3149))),"")</f>
        <v>Mokrý Lom</v>
      </c>
      <c r="U3151" t="s">
        <v>4523</v>
      </c>
      <c r="V3151">
        <v>563790.0</v>
      </c>
    </row>
    <row r="3152" spans="19:22" ht="12.75">
      <c r="S3152" t="str">
        <f>IF(ISNUMBER(SEARCH(ZAKL_DATA!$B$18,FU!$U3152)),U3152,"")</f>
        <v>Moldava</v>
      </c>
      <c r="T3152" t="str">
        <f t="array" ref="T3152">IFERROR(INDEX($S$3:$S$6255,SMALL(IF(ISNUMBER(SEARCH("",$S$3:$S$6255)),ROW($S$1:$S$6253),""),ROW(S3150))),"")</f>
        <v>Moldava</v>
      </c>
      <c r="U3152" t="s">
        <v>6800</v>
      </c>
      <c r="V3152">
        <v>563803.0</v>
      </c>
    </row>
    <row r="3153" spans="19:22" ht="12.75">
      <c r="S3153" t="str">
        <f>IF(ISNUMBER(SEARCH(ZAKL_DATA!$B$18,FU!$U3153)),U3153,"")</f>
        <v>Morašice</v>
      </c>
      <c r="T3153" t="str">
        <f t="array" ref="T3153">IFERROR(INDEX($S$3:$S$6255,SMALL(IF(ISNUMBER(SEARCH("",$S$3:$S$6255)),ROW($S$1:$S$6253),""),ROW(S3151))),"")</f>
        <v>Morašice</v>
      </c>
      <c r="U3153" t="s">
        <v>7117</v>
      </c>
      <c r="V3153">
        <v>563811.0</v>
      </c>
    </row>
    <row r="3154" spans="19:22" ht="12.75">
      <c r="S3154" t="str">
        <f>IF(ISNUMBER(SEARCH(ZAKL_DATA!$B$18,FU!$U3154)),U3154,"")</f>
        <v>Morašice</v>
      </c>
      <c r="T3154" t="str">
        <f t="array" ref="T3154">IFERROR(INDEX($S$3:$S$6255,SMALL(IF(ISNUMBER(SEARCH("",$S$3:$S$6255)),ROW($S$1:$S$6253),""),ROW(S3152))),"")</f>
        <v>Morašice</v>
      </c>
      <c r="U3154" t="s">
        <v>7117</v>
      </c>
      <c r="V3154">
        <v>563820.0</v>
      </c>
    </row>
    <row r="3155" spans="19:22" ht="12.75">
      <c r="S3155" t="str">
        <f>IF(ISNUMBER(SEARCH(ZAKL_DATA!$B$18,FU!$U3155)),U3155,"")</f>
        <v>Morašice</v>
      </c>
      <c r="T3155" t="str">
        <f t="array" ref="T3155">IFERROR(INDEX($S$3:$S$6255,SMALL(IF(ISNUMBER(SEARCH("",$S$3:$S$6255)),ROW($S$1:$S$6253),""),ROW(S3153))),"")</f>
        <v>Morašice</v>
      </c>
      <c r="U3155" t="s">
        <v>7117</v>
      </c>
      <c r="V3155">
        <v>563838.0</v>
      </c>
    </row>
    <row r="3156" spans="19:22" ht="12.75">
      <c r="S3156" t="str">
        <f>IF(ISNUMBER(SEARCH(ZAKL_DATA!$B$18,FU!$U3156)),U3156,"")</f>
        <v>Morašice</v>
      </c>
      <c r="T3156" t="str">
        <f t="array" ref="T3156">IFERROR(INDEX($S$3:$S$6255,SMALL(IF(ISNUMBER(SEARCH("",$S$3:$S$6255)),ROW($S$1:$S$6253),""),ROW(S3154))),"")</f>
        <v>Morašice</v>
      </c>
      <c r="U3156" t="s">
        <v>7117</v>
      </c>
      <c r="V3156">
        <v>563846.0</v>
      </c>
    </row>
    <row r="3157" spans="19:22" ht="12.75">
      <c r="S3157" t="str">
        <f>IF(ISNUMBER(SEARCH(ZAKL_DATA!$B$18,FU!$U3157)),U3157,"")</f>
        <v>Moravany</v>
      </c>
      <c r="T3157" t="str">
        <f t="array" ref="T3157">IFERROR(INDEX($S$3:$S$6255,SMALL(IF(ISNUMBER(SEARCH("",$S$3:$S$6255)),ROW($S$1:$S$6253),""),ROW(S3155))),"")</f>
        <v>Moravany</v>
      </c>
      <c r="U3157" t="s">
        <v>7382</v>
      </c>
      <c r="V3157">
        <v>563854.0</v>
      </c>
    </row>
    <row r="3158" spans="19:22" ht="12.75">
      <c r="S3158" t="str">
        <f>IF(ISNUMBER(SEARCH(ZAKL_DATA!$B$18,FU!$U3158)),U3158,"")</f>
        <v>Moravany</v>
      </c>
      <c r="T3158" t="str">
        <f t="array" ref="T3158">IFERROR(INDEX($S$3:$S$6255,SMALL(IF(ISNUMBER(SEARCH("",$S$3:$S$6255)),ROW($S$1:$S$6253),""),ROW(S3156))),"")</f>
        <v>Moravany</v>
      </c>
      <c r="U3158" t="s">
        <v>7382</v>
      </c>
      <c r="V3158">
        <v>563862.0</v>
      </c>
    </row>
    <row r="3159" spans="19:22" ht="12.75">
      <c r="S3159" t="str">
        <f>IF(ISNUMBER(SEARCH(ZAKL_DATA!$B$18,FU!$U3159)),U3159,"")</f>
        <v>Moravany</v>
      </c>
      <c r="T3159" t="str">
        <f t="array" ref="T3159">IFERROR(INDEX($S$3:$S$6255,SMALL(IF(ISNUMBER(SEARCH("",$S$3:$S$6255)),ROW($S$1:$S$6253),""),ROW(S3157))),"")</f>
        <v>Moravany</v>
      </c>
      <c r="U3159" t="s">
        <v>7382</v>
      </c>
      <c r="V3159">
        <v>563871.0</v>
      </c>
    </row>
    <row r="3160" spans="19:22" ht="12.75">
      <c r="S3160" t="str">
        <f>IF(ISNUMBER(SEARCH(ZAKL_DATA!$B$18,FU!$U3160)),U3160,"")</f>
        <v>Moravec</v>
      </c>
      <c r="T3160" t="str">
        <f t="array" ref="T3160">IFERROR(INDEX($S$3:$S$6255,SMALL(IF(ISNUMBER(SEARCH("",$S$3:$S$6255)),ROW($S$1:$S$6253),""),ROW(S3158))),"")</f>
        <v>Moravec</v>
      </c>
      <c r="U3160" t="s">
        <v>8739</v>
      </c>
      <c r="V3160">
        <v>563889.0</v>
      </c>
    </row>
    <row r="3161" spans="19:22" ht="12.75">
      <c r="S3161" t="str">
        <f>IF(ISNUMBER(SEARCH(ZAKL_DATA!$B$18,FU!$U3161)),U3161,"")</f>
        <v>Moravecké Pavlovice</v>
      </c>
      <c r="T3161" t="str">
        <f t="array" ref="T3161">IFERROR(INDEX($S$3:$S$6255,SMALL(IF(ISNUMBER(SEARCH("",$S$3:$S$6255)),ROW($S$1:$S$6253),""),ROW(S3159))),"")</f>
        <v>Moravecké Pavlovice</v>
      </c>
      <c r="U3161" t="s">
        <v>8740</v>
      </c>
      <c r="V3161">
        <v>563897.0</v>
      </c>
    </row>
    <row r="3162" spans="19:22" ht="12.75">
      <c r="S3162" t="str">
        <f>IF(ISNUMBER(SEARCH(ZAKL_DATA!$B$18,FU!$U3162)),U3162,"")</f>
        <v>Moraveč</v>
      </c>
      <c r="T3162" t="str">
        <f t="array" ref="T3162">IFERROR(INDEX($S$3:$S$6255,SMALL(IF(ISNUMBER(SEARCH("",$S$3:$S$6255)),ROW($S$1:$S$6253),""),ROW(S3160))),"")</f>
        <v>Moraveč</v>
      </c>
      <c r="U3162" t="s">
        <v>5439</v>
      </c>
      <c r="V3162">
        <v>563901.0</v>
      </c>
    </row>
    <row r="3163" spans="19:22" ht="12.75">
      <c r="S3163" t="str">
        <f>IF(ISNUMBER(SEARCH(ZAKL_DATA!$B$18,FU!$U3163)),U3163,"")</f>
        <v>Moravice</v>
      </c>
      <c r="T3163" t="str">
        <f t="array" ref="T3163">IFERROR(INDEX($S$3:$S$6255,SMALL(IF(ISNUMBER(SEARCH("",$S$3:$S$6255)),ROW($S$1:$S$6253),""),ROW(S3161))),"")</f>
        <v>Moravice</v>
      </c>
      <c r="U3163" t="s">
        <v>6894</v>
      </c>
      <c r="V3163">
        <v>563919.0</v>
      </c>
    </row>
    <row r="3164" spans="19:22" ht="12.75">
      <c r="S3164" t="str">
        <f>IF(ISNUMBER(SEARCH(ZAKL_DATA!$B$18,FU!$U3164)),U3164,"")</f>
        <v>Moravičany</v>
      </c>
      <c r="T3164" t="str">
        <f t="array" ref="T3164">IFERROR(INDEX($S$3:$S$6255,SMALL(IF(ISNUMBER(SEARCH("",$S$3:$S$6255)),ROW($S$1:$S$6253),""),ROW(S3162))),"")</f>
        <v>Moravičany</v>
      </c>
      <c r="U3164" t="s">
        <v>4915</v>
      </c>
      <c r="V3164">
        <v>563927.0</v>
      </c>
    </row>
    <row r="3165" spans="19:22" ht="12.75">
      <c r="S3165" t="str">
        <f>IF(ISNUMBER(SEARCH(ZAKL_DATA!$B$18,FU!$U3165)),U3165,"")</f>
        <v>Morávka</v>
      </c>
      <c r="T3165" t="str">
        <f t="array" ref="T3165">IFERROR(INDEX($S$3:$S$6255,SMALL(IF(ISNUMBER(SEARCH("",$S$3:$S$6255)),ROW($S$1:$S$6253),""),ROW(S3163))),"")</f>
        <v>Morávka</v>
      </c>
      <c r="U3165" t="s">
        <v>8875</v>
      </c>
      <c r="V3165">
        <v>563935.0</v>
      </c>
    </row>
    <row r="3166" spans="19:22" ht="12.75">
      <c r="S3166" t="str">
        <f>IF(ISNUMBER(SEARCH(ZAKL_DATA!$B$18,FU!$U3166)),U3166,"")</f>
        <v>Moravská Nová Ves</v>
      </c>
      <c r="T3166" t="str">
        <f t="array" ref="T3166">IFERROR(INDEX($S$3:$S$6255,SMALL(IF(ISNUMBER(SEARCH("",$S$3:$S$6255)),ROW($S$1:$S$6253),""),ROW(S3164))),"")</f>
        <v>Moravská Nová Ves</v>
      </c>
      <c r="U3166" t="s">
        <v>7981</v>
      </c>
      <c r="V3166">
        <v>563943.0</v>
      </c>
    </row>
    <row r="3167" spans="19:22" ht="12.75">
      <c r="S3167" t="str">
        <f>IF(ISNUMBER(SEARCH(ZAKL_DATA!$B$18,FU!$U3167)),U3167,"")</f>
        <v>Moravská Třebová</v>
      </c>
      <c r="T3167" t="str">
        <f t="array" ref="T3167">IFERROR(INDEX($S$3:$S$6255,SMALL(IF(ISNUMBER(SEARCH("",$S$3:$S$6255)),ROW($S$1:$S$6253),""),ROW(S3165))),"")</f>
        <v>Moravská Třebová</v>
      </c>
      <c r="U3167" t="s">
        <v>7573</v>
      </c>
      <c r="V3167">
        <v>563951.0</v>
      </c>
    </row>
    <row r="3168" spans="19:22" ht="12.75">
      <c r="S3168" t="str">
        <f>IF(ISNUMBER(SEARCH(ZAKL_DATA!$B$18,FU!$U3168)),U3168,"")</f>
        <v>Moravské Bránice</v>
      </c>
      <c r="T3168" t="str">
        <f t="array" ref="T3168">IFERROR(INDEX($S$3:$S$6255,SMALL(IF(ISNUMBER(SEARCH("",$S$3:$S$6255)),ROW($S$1:$S$6253),""),ROW(S3166))),"")</f>
        <v>Moravské Bránice</v>
      </c>
      <c r="U3168" t="s">
        <v>7891</v>
      </c>
      <c r="V3168">
        <v>563960.0</v>
      </c>
    </row>
    <row r="3169" spans="19:22" ht="12.75">
      <c r="S3169" t="str">
        <f>IF(ISNUMBER(SEARCH(ZAKL_DATA!$B$18,FU!$U3169)),U3169,"")</f>
        <v>Moravské Budějovice</v>
      </c>
      <c r="T3169" t="str">
        <f t="array" ref="T3169">IFERROR(INDEX($S$3:$S$6255,SMALL(IF(ISNUMBER(SEARCH("",$S$3:$S$6255)),ROW($S$1:$S$6253),""),ROW(S3167))),"")</f>
        <v>Moravské Budějovice</v>
      </c>
      <c r="U3169" t="s">
        <v>8417</v>
      </c>
      <c r="V3169">
        <v>563978.0</v>
      </c>
    </row>
    <row r="3170" spans="19:22" ht="12.75">
      <c r="S3170" t="str">
        <f>IF(ISNUMBER(SEARCH(ZAKL_DATA!$B$18,FU!$U3170)),U3170,"")</f>
        <v>Moravské Knínice</v>
      </c>
      <c r="T3170" t="str">
        <f t="array" ref="T3170">IFERROR(INDEX($S$3:$S$6255,SMALL(IF(ISNUMBER(SEARCH("",$S$3:$S$6255)),ROW($S$1:$S$6253),""),ROW(S3168))),"")</f>
        <v>Moravské Knínice</v>
      </c>
      <c r="U3170" t="s">
        <v>7892</v>
      </c>
      <c r="V3170">
        <v>563986.0</v>
      </c>
    </row>
    <row r="3171" spans="19:22" ht="12.75">
      <c r="S3171" t="str">
        <f>IF(ISNUMBER(SEARCH(ZAKL_DATA!$B$18,FU!$U3171)),U3171,"")</f>
        <v>Moravské Málkovice</v>
      </c>
      <c r="T3171" t="str">
        <f t="array" ref="T3171">IFERROR(INDEX($S$3:$S$6255,SMALL(IF(ISNUMBER(SEARCH("",$S$3:$S$6255)),ROW($S$1:$S$6253),""),ROW(S3169))),"")</f>
        <v>Moravské Málkovice</v>
      </c>
      <c r="U3171" t="s">
        <v>8548</v>
      </c>
      <c r="V3171">
        <v>563994.0</v>
      </c>
    </row>
    <row r="3172" spans="19:22" ht="12.75">
      <c r="S3172" t="str">
        <f>IF(ISNUMBER(SEARCH(ZAKL_DATA!$B$18,FU!$U3172)),U3172,"")</f>
        <v>Moravskoslezský Kočov</v>
      </c>
      <c r="T3172" t="str">
        <f t="array" ref="T3172">IFERROR(INDEX($S$3:$S$6255,SMALL(IF(ISNUMBER(SEARCH("",$S$3:$S$6255)),ROW($S$1:$S$6253),""),ROW(S3170))),"")</f>
        <v>Moravskoslezský Kočov</v>
      </c>
      <c r="U3172" t="s">
        <v>5691</v>
      </c>
      <c r="V3172">
        <v>564028.0</v>
      </c>
    </row>
    <row r="3173" spans="19:22" ht="12.75">
      <c r="S3173" t="str">
        <f>IF(ISNUMBER(SEARCH(ZAKL_DATA!$B$18,FU!$U3173)),U3173,"")</f>
        <v>Moravský Beroun</v>
      </c>
      <c r="T3173" t="str">
        <f t="array" ref="T3173">IFERROR(INDEX($S$3:$S$6255,SMALL(IF(ISNUMBER(SEARCH("",$S$3:$S$6255)),ROW($S$1:$S$6253),""),ROW(S3171))),"")</f>
        <v>Moravský Beroun</v>
      </c>
      <c r="U3173" t="s">
        <v>8832</v>
      </c>
      <c r="V3173">
        <v>564036.0</v>
      </c>
    </row>
    <row r="3174" spans="19:22" ht="12.75">
      <c r="S3174" t="str">
        <f>IF(ISNUMBER(SEARCH(ZAKL_DATA!$B$18,FU!$U3174)),U3174,"")</f>
        <v>Moravský Krumlov</v>
      </c>
      <c r="T3174" t="str">
        <f t="array" ref="T3174">IFERROR(INDEX($S$3:$S$6255,SMALL(IF(ISNUMBER(SEARCH("",$S$3:$S$6255)),ROW($S$1:$S$6253),""),ROW(S3172))),"")</f>
        <v>Moravský Krumlov</v>
      </c>
      <c r="U3174" t="s">
        <v>8631</v>
      </c>
      <c r="V3174">
        <v>564044.0</v>
      </c>
    </row>
    <row r="3175" spans="19:22" ht="12.75">
      <c r="S3175" t="str">
        <f>IF(ISNUMBER(SEARCH(ZAKL_DATA!$B$18,FU!$U3175)),U3175,"")</f>
        <v>Moravský Písek</v>
      </c>
      <c r="T3175" t="str">
        <f t="array" ref="T3175">IFERROR(INDEX($S$3:$S$6255,SMALL(IF(ISNUMBER(SEARCH("",$S$3:$S$6255)),ROW($S$1:$S$6253),""),ROW(S3173))),"")</f>
        <v>Moravský Písek</v>
      </c>
      <c r="U3175" t="s">
        <v>8085</v>
      </c>
      <c r="V3175">
        <v>564052.0</v>
      </c>
    </row>
    <row r="3176" spans="19:22" ht="12.75">
      <c r="S3176" t="str">
        <f>IF(ISNUMBER(SEARCH(ZAKL_DATA!$B$18,FU!$U3176)),U3176,"")</f>
        <v>Moravský Žižkov</v>
      </c>
      <c r="T3176" t="str">
        <f t="array" ref="T3176">IFERROR(INDEX($S$3:$S$6255,SMALL(IF(ISNUMBER(SEARCH("",$S$3:$S$6255)),ROW($S$1:$S$6253),""),ROW(S3174))),"")</f>
        <v>Moravský Žižkov</v>
      </c>
      <c r="U3176" t="s">
        <v>7982</v>
      </c>
      <c r="V3176">
        <v>564061.0</v>
      </c>
    </row>
    <row r="3177" spans="19:22" ht="12.75">
      <c r="S3177" t="str">
        <f>IF(ISNUMBER(SEARCH(ZAKL_DATA!$B$18,FU!$U3177)),U3177,"")</f>
        <v>Morkovice-Slížany</v>
      </c>
      <c r="T3177" t="str">
        <f t="array" ref="T3177">IFERROR(INDEX($S$3:$S$6255,SMALL(IF(ISNUMBER(SEARCH("",$S$3:$S$6255)),ROW($S$1:$S$6253),""),ROW(S3175))),"")</f>
        <v>Morkovice-Slížany</v>
      </c>
      <c r="U3177" t="s">
        <v>8264</v>
      </c>
      <c r="V3177">
        <v>564079.0</v>
      </c>
    </row>
    <row r="3178" spans="19:22" ht="12.75">
      <c r="S3178" t="str">
        <f>IF(ISNUMBER(SEARCH(ZAKL_DATA!$B$18,FU!$U3178)),U3178,"")</f>
        <v>Morkůvky</v>
      </c>
      <c r="T3178" t="str">
        <f t="array" ref="T3178">IFERROR(INDEX($S$3:$S$6255,SMALL(IF(ISNUMBER(SEARCH("",$S$3:$S$6255)),ROW($S$1:$S$6253),""),ROW(S3176))),"")</f>
        <v>Morkůvky</v>
      </c>
      <c r="U3178" t="s">
        <v>7983</v>
      </c>
      <c r="V3178">
        <v>564087.0</v>
      </c>
    </row>
    <row r="3179" spans="19:22" ht="12.75">
      <c r="S3179" t="str">
        <f>IF(ISNUMBER(SEARCH(ZAKL_DATA!$B$18,FU!$U3179)),U3179,"")</f>
        <v>Mořice</v>
      </c>
      <c r="T3179" t="str">
        <f t="array" ref="T3179">IFERROR(INDEX($S$3:$S$6255,SMALL(IF(ISNUMBER(SEARCH("",$S$3:$S$6255)),ROW($S$1:$S$6253),""),ROW(S3177))),"")</f>
        <v>Mořice</v>
      </c>
      <c r="U3179" t="s">
        <v>8328</v>
      </c>
      <c r="V3179">
        <v>564095.0</v>
      </c>
    </row>
    <row r="3180" spans="19:22" ht="12.75">
      <c r="S3180" t="str">
        <f>IF(ISNUMBER(SEARCH(ZAKL_DATA!$B$18,FU!$U3180)),U3180,"")</f>
        <v>Mořina</v>
      </c>
      <c r="T3180" t="str">
        <f t="array" ref="T3180">IFERROR(INDEX($S$3:$S$6255,SMALL(IF(ISNUMBER(SEARCH("",$S$3:$S$6255)),ROW($S$1:$S$6253),""),ROW(S3178))),"")</f>
        <v>Mořina</v>
      </c>
      <c r="U3180" t="s">
        <v>4120</v>
      </c>
      <c r="V3180">
        <v>564109.0</v>
      </c>
    </row>
    <row r="3181" spans="19:22" ht="12.75">
      <c r="S3181" t="str">
        <f>IF(ISNUMBER(SEARCH(ZAKL_DATA!$B$18,FU!$U3181)),U3181,"")</f>
        <v>Mořinka</v>
      </c>
      <c r="T3181" t="str">
        <f t="array" ref="T3181">IFERROR(INDEX($S$3:$S$6255,SMALL(IF(ISNUMBER(SEARCH("",$S$3:$S$6255)),ROW($S$1:$S$6253),""),ROW(S3179))),"")</f>
        <v>Mořinka</v>
      </c>
      <c r="U3181" t="s">
        <v>4345</v>
      </c>
      <c r="V3181">
        <v>564117.0</v>
      </c>
    </row>
    <row r="3182" spans="19:22" ht="12.75">
      <c r="S3182" t="str">
        <f>IF(ISNUMBER(SEARCH(ZAKL_DATA!$B$18,FU!$U3182)),U3182,"")</f>
        <v>Mořkov</v>
      </c>
      <c r="T3182" t="str">
        <f t="array" ref="T3182">IFERROR(INDEX($S$3:$S$6255,SMALL(IF(ISNUMBER(SEARCH("",$S$3:$S$6255)),ROW($S$1:$S$6253),""),ROW(S3180))),"")</f>
        <v>Mořkov</v>
      </c>
      <c r="U3182" t="s">
        <v>8962</v>
      </c>
      <c r="V3182">
        <v>564125.0</v>
      </c>
    </row>
    <row r="3183" spans="19:22" ht="12.75">
      <c r="S3183" t="str">
        <f>IF(ISNUMBER(SEARCH(ZAKL_DATA!$B$18,FU!$U3183)),U3183,"")</f>
        <v>Most</v>
      </c>
      <c r="T3183" t="str">
        <f t="array" ref="T3183">IFERROR(INDEX($S$3:$S$6255,SMALL(IF(ISNUMBER(SEARCH("",$S$3:$S$6255)),ROW($S$1:$S$6253),""),ROW(S3181))),"")</f>
        <v>Most</v>
      </c>
      <c r="U3183" t="s">
        <v>6760</v>
      </c>
      <c r="V3183">
        <v>564133.0</v>
      </c>
    </row>
    <row r="3184" spans="19:22" ht="12.75">
      <c r="S3184" t="str">
        <f>IF(ISNUMBER(SEARCH(ZAKL_DATA!$B$18,FU!$U3184)),U3184,"")</f>
        <v>Mostek</v>
      </c>
      <c r="T3184" t="str">
        <f t="array" ref="T3184">IFERROR(INDEX($S$3:$S$6255,SMALL(IF(ISNUMBER(SEARCH("",$S$3:$S$6255)),ROW($S$1:$S$6253),""),ROW(S3182))),"")</f>
        <v>Mostek</v>
      </c>
      <c r="U3184" t="s">
        <v>7664</v>
      </c>
      <c r="V3184">
        <v>564141.0</v>
      </c>
    </row>
    <row r="3185" spans="19:22" ht="12.75">
      <c r="S3185" t="str">
        <f>IF(ISNUMBER(SEARCH(ZAKL_DATA!$B$18,FU!$U3185)),U3185,"")</f>
        <v>Mostek</v>
      </c>
      <c r="T3185" t="str">
        <f t="array" ref="T3185">IFERROR(INDEX($S$3:$S$6255,SMALL(IF(ISNUMBER(SEARCH("",$S$3:$S$6255)),ROW($S$1:$S$6253),""),ROW(S3183))),"")</f>
        <v>Mostek</v>
      </c>
      <c r="U3185" t="s">
        <v>7664</v>
      </c>
      <c r="V3185">
        <v>564150.0</v>
      </c>
    </row>
    <row r="3186" spans="19:22" ht="12.75">
      <c r="S3186" t="str">
        <f>IF(ISNUMBER(SEARCH(ZAKL_DATA!$B$18,FU!$U3186)),U3186,"")</f>
        <v>Mostkovice</v>
      </c>
      <c r="T3186" t="str">
        <f t="array" ref="T3186">IFERROR(INDEX($S$3:$S$6255,SMALL(IF(ISNUMBER(SEARCH("",$S$3:$S$6255)),ROW($S$1:$S$6253),""),ROW(S3184))),"")</f>
        <v>Mostkovice</v>
      </c>
      <c r="U3186" t="s">
        <v>8329</v>
      </c>
      <c r="V3186">
        <v>564168.0</v>
      </c>
    </row>
    <row r="3187" spans="19:22" ht="12.75">
      <c r="S3187" t="str">
        <f>IF(ISNUMBER(SEARCH(ZAKL_DATA!$B$18,FU!$U3187)),U3187,"")</f>
        <v>Mosty u Jablunkova</v>
      </c>
      <c r="T3187" t="str">
        <f t="array" ref="T3187">IFERROR(INDEX($S$3:$S$6255,SMALL(IF(ISNUMBER(SEARCH("",$S$3:$S$6255)),ROW($S$1:$S$6253),""),ROW(S3185))),"")</f>
        <v>Mosty u Jablunkova</v>
      </c>
      <c r="U3187" t="s">
        <v>8876</v>
      </c>
      <c r="V3187">
        <v>564176.0</v>
      </c>
    </row>
    <row r="3188" spans="19:22" ht="12.75">
      <c r="S3188" t="str">
        <f>IF(ISNUMBER(SEARCH(ZAKL_DATA!$B$18,FU!$U3188)),U3188,"")</f>
        <v>Mošnov</v>
      </c>
      <c r="T3188" t="str">
        <f t="array" ref="T3188">IFERROR(INDEX($S$3:$S$6255,SMALL(IF(ISNUMBER(SEARCH("",$S$3:$S$6255)),ROW($S$1:$S$6253),""),ROW(S3186))),"")</f>
        <v>Mošnov</v>
      </c>
      <c r="U3188" t="s">
        <v>6859</v>
      </c>
      <c r="V3188">
        <v>564184.0</v>
      </c>
    </row>
    <row r="3189" spans="19:22" ht="12.75">
      <c r="S3189" t="str">
        <f>IF(ISNUMBER(SEARCH(ZAKL_DATA!$B$18,FU!$U3189)),U3189,"")</f>
        <v>Mouchnice</v>
      </c>
      <c r="T3189" t="str">
        <f t="array" ref="T3189">IFERROR(INDEX($S$3:$S$6255,SMALL(IF(ISNUMBER(SEARCH("",$S$3:$S$6255)),ROW($S$1:$S$6253),""),ROW(S3187))),"")</f>
        <v>Mouchnice</v>
      </c>
      <c r="U3189" t="s">
        <v>8549</v>
      </c>
      <c r="V3189">
        <v>564192.0</v>
      </c>
    </row>
    <row r="3190" spans="19:22" ht="12.75">
      <c r="S3190" t="str">
        <f>IF(ISNUMBER(SEARCH(ZAKL_DATA!$B$18,FU!$U3190)),U3190,"")</f>
        <v>Mouřínov</v>
      </c>
      <c r="T3190" t="str">
        <f t="array" ref="T3190">IFERROR(INDEX($S$3:$S$6255,SMALL(IF(ISNUMBER(SEARCH("",$S$3:$S$6255)),ROW($S$1:$S$6253),""),ROW(S3188))),"")</f>
        <v>Mouřínov</v>
      </c>
      <c r="U3190" t="s">
        <v>6039</v>
      </c>
      <c r="V3190">
        <v>564206.0</v>
      </c>
    </row>
    <row r="3191" spans="19:22" ht="12.75">
      <c r="S3191" t="str">
        <f>IF(ISNUMBER(SEARCH(ZAKL_DATA!$B$18,FU!$U3191)),U3191,"")</f>
        <v>Moutnice</v>
      </c>
      <c r="T3191" t="str">
        <f t="array" ref="T3191">IFERROR(INDEX($S$3:$S$6255,SMALL(IF(ISNUMBER(SEARCH("",$S$3:$S$6255)),ROW($S$1:$S$6253),""),ROW(S3189))),"")</f>
        <v>Moutnice</v>
      </c>
      <c r="U3191" t="s">
        <v>7893</v>
      </c>
      <c r="V3191">
        <v>564214.0</v>
      </c>
    </row>
    <row r="3192" spans="19:22" ht="12.75">
      <c r="S3192" t="str">
        <f>IF(ISNUMBER(SEARCH(ZAKL_DATA!$B$18,FU!$U3192)),U3192,"")</f>
        <v>Mrač</v>
      </c>
      <c r="T3192" t="str">
        <f t="array" ref="T3192">IFERROR(INDEX($S$3:$S$6255,SMALL(IF(ISNUMBER(SEARCH("",$S$3:$S$6255)),ROW($S$1:$S$6253),""),ROW(S3190))),"")</f>
        <v>Mrač</v>
      </c>
      <c r="U3192" t="s">
        <v>3991</v>
      </c>
      <c r="V3192">
        <v>564222.0</v>
      </c>
    </row>
    <row r="3193" spans="19:22" ht="12.75">
      <c r="S3193" t="str">
        <f>IF(ISNUMBER(SEARCH(ZAKL_DATA!$B$18,FU!$U3193)),U3193,"")</f>
        <v>Mrákotín</v>
      </c>
      <c r="T3193" t="str">
        <f t="array" ref="T3193">IFERROR(INDEX($S$3:$S$6255,SMALL(IF(ISNUMBER(SEARCH("",$S$3:$S$6255)),ROW($S$1:$S$6253),""),ROW(S3191))),"")</f>
        <v>Mrákotín</v>
      </c>
      <c r="U3193" t="s">
        <v>5944</v>
      </c>
      <c r="V3193">
        <v>564231.0</v>
      </c>
    </row>
    <row r="3194" spans="19:22" ht="12.75">
      <c r="S3194" t="str">
        <f>IF(ISNUMBER(SEARCH(ZAKL_DATA!$B$18,FU!$U3194)),U3194,"")</f>
        <v>Mrákotín</v>
      </c>
      <c r="T3194" t="str">
        <f t="array" ref="T3194">IFERROR(INDEX($S$3:$S$6255,SMALL(IF(ISNUMBER(SEARCH("",$S$3:$S$6255)),ROW($S$1:$S$6253),""),ROW(S3192))),"")</f>
        <v>Mrákotín</v>
      </c>
      <c r="U3194" t="s">
        <v>5944</v>
      </c>
      <c r="V3194">
        <v>564249.0</v>
      </c>
    </row>
    <row r="3195" spans="19:22" ht="12.75">
      <c r="S3195" t="str">
        <f>IF(ISNUMBER(SEARCH(ZAKL_DATA!$B$18,FU!$U3195)),U3195,"")</f>
        <v>Mrákov</v>
      </c>
      <c r="T3195" t="str">
        <f t="array" ref="T3195">IFERROR(INDEX($S$3:$S$6255,SMALL(IF(ISNUMBER(SEARCH("",$S$3:$S$6255)),ROW($S$1:$S$6253),""),ROW(S3193))),"")</f>
        <v>Mrákov</v>
      </c>
      <c r="U3195" t="s">
        <v>5890</v>
      </c>
      <c r="V3195">
        <v>564257.0</v>
      </c>
    </row>
    <row r="3196" spans="19:22" ht="12.75">
      <c r="S3196" t="str">
        <f>IF(ISNUMBER(SEARCH(ZAKL_DATA!$B$18,FU!$U3196)),U3196,"")</f>
        <v>Mratín</v>
      </c>
      <c r="T3196" t="str">
        <f t="array" ref="T3196">IFERROR(INDEX($S$3:$S$6255,SMALL(IF(ISNUMBER(SEARCH("",$S$3:$S$6255)),ROW($S$1:$S$6253),""),ROW(S3194))),"")</f>
        <v>Mratín</v>
      </c>
      <c r="U3196" t="s">
        <v>4755</v>
      </c>
      <c r="V3196">
        <v>564265.0</v>
      </c>
    </row>
    <row r="3197" spans="19:22" ht="12.75">
      <c r="S3197" t="str">
        <f>IF(ISNUMBER(SEARCH(ZAKL_DATA!$B$18,FU!$U3197)),U3197,"")</f>
        <v>Mrlínek</v>
      </c>
      <c r="T3197" t="str">
        <f t="array" ref="T3197">IFERROR(INDEX($S$3:$S$6255,SMALL(IF(ISNUMBER(SEARCH("",$S$3:$S$6255)),ROW($S$1:$S$6253),""),ROW(S3195))),"")</f>
        <v>Mrlínek</v>
      </c>
      <c r="U3197" t="s">
        <v>5882</v>
      </c>
      <c r="V3197">
        <v>564273.0</v>
      </c>
    </row>
    <row r="3198" spans="19:22" ht="12.75">
      <c r="S3198" t="str">
        <f>IF(ISNUMBER(SEARCH(ZAKL_DATA!$B$18,FU!$U3198)),U3198,"")</f>
        <v>Mrsklesy</v>
      </c>
      <c r="T3198" t="str">
        <f t="array" ref="T3198">IFERROR(INDEX($S$3:$S$6255,SMALL(IF(ISNUMBER(SEARCH("",$S$3:$S$6255)),ROW($S$1:$S$6253),""),ROW(S3196))),"")</f>
        <v>Mrsklesy</v>
      </c>
      <c r="U3198" t="s">
        <v>5953</v>
      </c>
      <c r="V3198">
        <v>564281.0</v>
      </c>
    </row>
    <row r="3199" spans="19:22" ht="12.75">
      <c r="S3199" t="str">
        <f>IF(ISNUMBER(SEARCH(ZAKL_DATA!$B$18,FU!$U3199)),U3199,"")</f>
        <v>Mrtník</v>
      </c>
      <c r="T3199" t="str">
        <f t="array" ref="T3199">IFERROR(INDEX($S$3:$S$6255,SMALL(IF(ISNUMBER(SEARCH("",$S$3:$S$6255)),ROW($S$1:$S$6253),""),ROW(S3197))),"")</f>
        <v>Mrtník</v>
      </c>
      <c r="U3199" t="s">
        <v>6144</v>
      </c>
      <c r="V3199">
        <v>564290.0</v>
      </c>
    </row>
    <row r="3200" spans="19:22" ht="12.75">
      <c r="S3200" t="str">
        <f>IF(ISNUMBER(SEARCH(ZAKL_DATA!$B$18,FU!$U3200)),U3200,"")</f>
        <v>Mrzky</v>
      </c>
      <c r="T3200" t="str">
        <f t="array" ref="T3200">IFERROR(INDEX($S$3:$S$6255,SMALL(IF(ISNUMBER(SEARCH("",$S$3:$S$6255)),ROW($S$1:$S$6253),""),ROW(S3198))),"")</f>
        <v>Mrzky</v>
      </c>
      <c r="U3200" t="s">
        <v>3827</v>
      </c>
      <c r="V3200">
        <v>564303.0</v>
      </c>
    </row>
    <row r="3201" spans="19:22" ht="12.75">
      <c r="S3201" t="str">
        <f>IF(ISNUMBER(SEARCH(ZAKL_DATA!$B$18,FU!$U3201)),U3201,"")</f>
        <v>Mříčná</v>
      </c>
      <c r="T3201" t="str">
        <f t="array" ref="T3201">IFERROR(INDEX($S$3:$S$6255,SMALL(IF(ISNUMBER(SEARCH("",$S$3:$S$6255)),ROW($S$1:$S$6253),""),ROW(S3199))),"")</f>
        <v>Mříčná</v>
      </c>
      <c r="U3201" t="s">
        <v>7508</v>
      </c>
      <c r="V3201">
        <v>564311.0</v>
      </c>
    </row>
    <row r="3202" spans="19:22" ht="12.75">
      <c r="S3202" t="str">
        <f>IF(ISNUMBER(SEARCH(ZAKL_DATA!$B$18,FU!$U3202)),U3202,"")</f>
        <v>Mšec</v>
      </c>
      <c r="T3202" t="str">
        <f t="array" ref="T3202">IFERROR(INDEX($S$3:$S$6255,SMALL(IF(ISNUMBER(SEARCH("",$S$3:$S$6255)),ROW($S$1:$S$6253),""),ROW(S3200))),"")</f>
        <v>Mšec</v>
      </c>
      <c r="U3202" t="s">
        <v>5058</v>
      </c>
      <c r="V3202">
        <v>564320.0</v>
      </c>
    </row>
    <row r="3203" spans="19:22" ht="12.75">
      <c r="S3203" t="str">
        <f>IF(ISNUMBER(SEARCH(ZAKL_DATA!$B$18,FU!$U3203)),U3203,"")</f>
        <v>Mšecké Žehrovice</v>
      </c>
      <c r="T3203" t="str">
        <f t="array" ref="T3203">IFERROR(INDEX($S$3:$S$6255,SMALL(IF(ISNUMBER(SEARCH("",$S$3:$S$6255)),ROW($S$1:$S$6253),""),ROW(S3201))),"")</f>
        <v>Mšecké Žehrovice</v>
      </c>
      <c r="U3203" t="s">
        <v>5059</v>
      </c>
      <c r="V3203">
        <v>564338.0</v>
      </c>
    </row>
    <row r="3204" spans="19:22" ht="12.75">
      <c r="S3204" t="str">
        <f>IF(ISNUMBER(SEARCH(ZAKL_DATA!$B$18,FU!$U3204)),U3204,"")</f>
        <v>Mšené-lázně</v>
      </c>
      <c r="T3204" t="str">
        <f t="array" ref="T3204">IFERROR(INDEX($S$3:$S$6255,SMALL(IF(ISNUMBER(SEARCH("",$S$3:$S$6255)),ROW($S$1:$S$6253),""),ROW(S3202))),"")</f>
        <v>Mšené-lázně</v>
      </c>
      <c r="U3204" t="s">
        <v>6621</v>
      </c>
      <c r="V3204">
        <v>564346.0</v>
      </c>
    </row>
    <row r="3205" spans="19:22" ht="12.75">
      <c r="S3205" t="str">
        <f>IF(ISNUMBER(SEARCH(ZAKL_DATA!$B$18,FU!$U3205)),U3205,"")</f>
        <v>Mšeno</v>
      </c>
      <c r="T3205" t="str">
        <f t="array" ref="T3205">IFERROR(INDEX($S$3:$S$6255,SMALL(IF(ISNUMBER(SEARCH("",$S$3:$S$6255)),ROW($S$1:$S$6253),""),ROW(S3203))),"")</f>
        <v>Mšeno</v>
      </c>
      <c r="U3205" t="s">
        <v>4455</v>
      </c>
      <c r="V3205">
        <v>564354.0</v>
      </c>
    </row>
    <row r="3206" spans="19:22" ht="12.75">
      <c r="S3206" t="str">
        <f>IF(ISNUMBER(SEARCH(ZAKL_DATA!$B$18,FU!$U3206)),U3206,"")</f>
        <v>Mukařov</v>
      </c>
      <c r="T3206" t="str">
        <f t="array" ref="T3206">IFERROR(INDEX($S$3:$S$6255,SMALL(IF(ISNUMBER(SEARCH("",$S$3:$S$6255)),ROW($S$1:$S$6253),""),ROW(S3204))),"")</f>
        <v>Mukařov</v>
      </c>
      <c r="U3206" t="s">
        <v>4756</v>
      </c>
      <c r="V3206">
        <v>564362.0</v>
      </c>
    </row>
    <row r="3207" spans="19:22" ht="12.75">
      <c r="S3207" t="str">
        <f>IF(ISNUMBER(SEARCH(ZAKL_DATA!$B$18,FU!$U3207)),U3207,"")</f>
        <v>Mukařov</v>
      </c>
      <c r="T3207" t="str">
        <f t="array" ref="T3207">IFERROR(INDEX($S$3:$S$6255,SMALL(IF(ISNUMBER(SEARCH("",$S$3:$S$6255)),ROW($S$1:$S$6253),""),ROW(S3205))),"")</f>
        <v>Mukařov</v>
      </c>
      <c r="U3207" t="s">
        <v>4756</v>
      </c>
      <c r="V3207">
        <v>564371.0</v>
      </c>
    </row>
    <row r="3208" spans="19:22" ht="12.75">
      <c r="S3208" t="str">
        <f>IF(ISNUMBER(SEARCH(ZAKL_DATA!$B$18,FU!$U3208)),U3208,"")</f>
        <v>Mutějovice</v>
      </c>
      <c r="T3208" t="str">
        <f t="array" ref="T3208">IFERROR(INDEX($S$3:$S$6255,SMALL(IF(ISNUMBER(SEARCH("",$S$3:$S$6255)),ROW($S$1:$S$6253),""),ROW(S3206))),"")</f>
        <v>Mutějovice</v>
      </c>
      <c r="U3208" t="s">
        <v>5060</v>
      </c>
      <c r="V3208">
        <v>564389.0</v>
      </c>
    </row>
    <row r="3209" spans="19:22" ht="12.75">
      <c r="S3209" t="str">
        <f>IF(ISNUMBER(SEARCH(ZAKL_DATA!$B$18,FU!$U3209)),U3209,"")</f>
        <v>Mutěnice</v>
      </c>
      <c r="T3209" t="str">
        <f t="array" ref="T3209">IFERROR(INDEX($S$3:$S$6255,SMALL(IF(ISNUMBER(SEARCH("",$S$3:$S$6255)),ROW($S$1:$S$6253),""),ROW(S3207))),"")</f>
        <v>Mutěnice</v>
      </c>
      <c r="U3209" t="s">
        <v>6199</v>
      </c>
      <c r="V3209">
        <v>564397.0</v>
      </c>
    </row>
    <row r="3210" spans="19:22" ht="12.75">
      <c r="S3210" t="str">
        <f>IF(ISNUMBER(SEARCH(ZAKL_DATA!$B$18,FU!$U3210)),U3210,"")</f>
        <v>Mutěnice</v>
      </c>
      <c r="T3210" t="str">
        <f t="array" ref="T3210">IFERROR(INDEX($S$3:$S$6255,SMALL(IF(ISNUMBER(SEARCH("",$S$3:$S$6255)),ROW($S$1:$S$6253),""),ROW(S3208))),"")</f>
        <v>Mutěnice</v>
      </c>
      <c r="U3210" t="s">
        <v>6199</v>
      </c>
      <c r="V3210">
        <v>564401.0</v>
      </c>
    </row>
    <row r="3211" spans="19:22" ht="12.75">
      <c r="S3211" t="str">
        <f>IF(ISNUMBER(SEARCH(ZAKL_DATA!$B$18,FU!$U3211)),U3211,"")</f>
        <v>Mutěnín</v>
      </c>
      <c r="T3211" t="str">
        <f t="array" ref="T3211">IFERROR(INDEX($S$3:$S$6255,SMALL(IF(ISNUMBER(SEARCH("",$S$3:$S$6255)),ROW($S$1:$S$6253),""),ROW(S3209))),"")</f>
        <v>Mutěnín</v>
      </c>
      <c r="U3211" t="s">
        <v>5891</v>
      </c>
      <c r="V3211">
        <v>564419.0</v>
      </c>
    </row>
    <row r="3212" spans="19:22" ht="12.75">
      <c r="S3212" t="str">
        <f>IF(ISNUMBER(SEARCH(ZAKL_DATA!$B$18,FU!$U3212)),U3212,"")</f>
        <v>Mutkov</v>
      </c>
      <c r="T3212" t="str">
        <f t="array" ref="T3212">IFERROR(INDEX($S$3:$S$6255,SMALL(IF(ISNUMBER(SEARCH("",$S$3:$S$6255)),ROW($S$1:$S$6253),""),ROW(S3210))),"")</f>
        <v>Mutkov</v>
      </c>
      <c r="U3212" t="s">
        <v>5348</v>
      </c>
      <c r="V3212">
        <v>564427.0</v>
      </c>
    </row>
    <row r="3213" spans="19:22" ht="12.75">
      <c r="S3213" t="str">
        <f>IF(ISNUMBER(SEARCH(ZAKL_DATA!$B$18,FU!$U3213)),U3213,"")</f>
        <v>Mydlovary</v>
      </c>
      <c r="T3213" t="str">
        <f t="array" ref="T3213">IFERROR(INDEX($S$3:$S$6255,SMALL(IF(ISNUMBER(SEARCH("",$S$3:$S$6255)),ROW($S$1:$S$6253),""),ROW(S3211))),"")</f>
        <v>Mydlovary</v>
      </c>
      <c r="U3213" t="s">
        <v>4475</v>
      </c>
      <c r="V3213">
        <v>564435.0</v>
      </c>
    </row>
    <row r="3214" spans="19:22" ht="12.75">
      <c r="S3214" t="str">
        <f>IF(ISNUMBER(SEARCH(ZAKL_DATA!$B$18,FU!$U3214)),U3214,"")</f>
        <v>Myslejovice</v>
      </c>
      <c r="T3214" t="str">
        <f t="array" ref="T3214">IFERROR(INDEX($S$3:$S$6255,SMALL(IF(ISNUMBER(SEARCH("",$S$3:$S$6255)),ROW($S$1:$S$6253),""),ROW(S3212))),"")</f>
        <v>Myslejovice</v>
      </c>
      <c r="U3214" t="s">
        <v>8330</v>
      </c>
      <c r="V3214">
        <v>564443.0</v>
      </c>
    </row>
    <row r="3215" spans="19:22" ht="12.75">
      <c r="S3215" t="str">
        <f>IF(ISNUMBER(SEARCH(ZAKL_DATA!$B$18,FU!$U3215)),U3215,"")</f>
        <v>Mysletice</v>
      </c>
      <c r="T3215" t="str">
        <f t="array" ref="T3215">IFERROR(INDEX($S$3:$S$6255,SMALL(IF(ISNUMBER(SEARCH("",$S$3:$S$6255)),ROW($S$1:$S$6253),""),ROW(S3213))),"")</f>
        <v>Mysletice</v>
      </c>
      <c r="U3215" t="s">
        <v>8177</v>
      </c>
      <c r="V3215">
        <v>564451.0</v>
      </c>
    </row>
    <row r="3216" spans="19:22" ht="12.75">
      <c r="S3216" t="str">
        <f>IF(ISNUMBER(SEARCH(ZAKL_DATA!$B$18,FU!$U3216)),U3216,"")</f>
        <v>Mysletín</v>
      </c>
      <c r="T3216" t="str">
        <f t="array" ref="T3216">IFERROR(INDEX($S$3:$S$6255,SMALL(IF(ISNUMBER(SEARCH("",$S$3:$S$6255)),ROW($S$1:$S$6253),""),ROW(S3214))),"")</f>
        <v>Mysletín</v>
      </c>
      <c r="U3216" t="s">
        <v>6318</v>
      </c>
      <c r="V3216">
        <v>564460.0</v>
      </c>
    </row>
    <row r="3217" spans="19:22" ht="12.75">
      <c r="S3217" t="str">
        <f>IF(ISNUMBER(SEARCH(ZAKL_DATA!$B$18,FU!$U3217)),U3217,"")</f>
        <v>Mysliboř</v>
      </c>
      <c r="T3217" t="str">
        <f t="array" ref="T3217">IFERROR(INDEX($S$3:$S$6255,SMALL(IF(ISNUMBER(SEARCH("",$S$3:$S$6255)),ROW($S$1:$S$6253),""),ROW(S3215))),"")</f>
        <v>Mysliboř</v>
      </c>
      <c r="U3217" t="s">
        <v>8178</v>
      </c>
      <c r="V3217">
        <v>564478.0</v>
      </c>
    </row>
    <row r="3218" spans="19:22" ht="12.75">
      <c r="S3218" t="str">
        <f>IF(ISNUMBER(SEARCH(ZAKL_DATA!$B$18,FU!$U3218)),U3218,"")</f>
        <v>Myslibořice</v>
      </c>
      <c r="T3218" t="str">
        <f t="array" ref="T3218">IFERROR(INDEX($S$3:$S$6255,SMALL(IF(ISNUMBER(SEARCH("",$S$3:$S$6255)),ROW($S$1:$S$6253),""),ROW(S3216))),"")</f>
        <v>Myslibořice</v>
      </c>
      <c r="U3218" t="s">
        <v>8418</v>
      </c>
      <c r="V3218">
        <v>564486.0</v>
      </c>
    </row>
    <row r="3219" spans="19:22" ht="12.75">
      <c r="S3219" t="str">
        <f>IF(ISNUMBER(SEARCH(ZAKL_DATA!$B$18,FU!$U3219)),U3219,"")</f>
        <v>Myslín</v>
      </c>
      <c r="T3219" t="str">
        <f t="array" ref="T3219">IFERROR(INDEX($S$3:$S$6255,SMALL(IF(ISNUMBER(SEARCH("",$S$3:$S$6255)),ROW($S$1:$S$6253),""),ROW(S3217))),"")</f>
        <v>Myslín</v>
      </c>
      <c r="U3219" t="s">
        <v>5540</v>
      </c>
      <c r="V3219">
        <v>564494.0</v>
      </c>
    </row>
    <row r="3220" spans="19:22" ht="12.75">
      <c r="S3220" t="str">
        <f>IF(ISNUMBER(SEARCH(ZAKL_DATA!$B$18,FU!$U3220)),U3220,"")</f>
        <v>Myslinka</v>
      </c>
      <c r="T3220" t="str">
        <f t="array" ref="T3220">IFERROR(INDEX($S$3:$S$6255,SMALL(IF(ISNUMBER(SEARCH("",$S$3:$S$6255)),ROW($S$1:$S$6253),""),ROW(S3218))),"")</f>
        <v>Myslinka</v>
      </c>
      <c r="U3220" t="s">
        <v>6719</v>
      </c>
      <c r="V3220">
        <v>564508.0</v>
      </c>
    </row>
    <row r="3221" spans="19:22" ht="12.75">
      <c r="S3221" t="str">
        <f>IF(ISNUMBER(SEARCH(ZAKL_DATA!$B$18,FU!$U3221)),U3221,"")</f>
        <v>Myslív</v>
      </c>
      <c r="T3221" t="str">
        <f t="array" ref="T3221">IFERROR(INDEX($S$3:$S$6255,SMALL(IF(ISNUMBER(SEARCH("",$S$3:$S$6255)),ROW($S$1:$S$6253),""),ROW(S3219))),"")</f>
        <v>Myslív</v>
      </c>
      <c r="U3221" t="s">
        <v>6021</v>
      </c>
      <c r="V3221">
        <v>564516.0</v>
      </c>
    </row>
    <row r="3222" spans="19:22" ht="12.75">
      <c r="S3222" t="str">
        <f>IF(ISNUMBER(SEARCH(ZAKL_DATA!$B$18,FU!$U3222)),U3222,"")</f>
        <v>Myslkovice</v>
      </c>
      <c r="T3222" t="str">
        <f t="array" ref="T3222">IFERROR(INDEX($S$3:$S$6255,SMALL(IF(ISNUMBER(SEARCH("",$S$3:$S$6255)),ROW($S$1:$S$6253),""),ROW(S3220))),"")</f>
        <v>Myslkovice</v>
      </c>
      <c r="U3222" t="s">
        <v>5772</v>
      </c>
      <c r="V3222">
        <v>564524.0</v>
      </c>
    </row>
    <row r="3223" spans="19:22" ht="12.75">
      <c r="S3223" t="str">
        <f>IF(ISNUMBER(SEARCH(ZAKL_DATA!$B$18,FU!$U3223)),U3223,"")</f>
        <v>Mysločovice</v>
      </c>
      <c r="T3223" t="str">
        <f t="array" ref="T3223">IFERROR(INDEX($S$3:$S$6255,SMALL(IF(ISNUMBER(SEARCH("",$S$3:$S$6255)),ROW($S$1:$S$6253),""),ROW(S3221))),"")</f>
        <v>Mysločovice</v>
      </c>
      <c r="U3223" t="s">
        <v>8030</v>
      </c>
      <c r="V3223">
        <v>564532.0</v>
      </c>
    </row>
    <row r="3224" spans="19:22" ht="12.75">
      <c r="S3224" t="str">
        <f>IF(ISNUMBER(SEARCH(ZAKL_DATA!$B$18,FU!$U3224)),U3224,"")</f>
        <v>Myslovice</v>
      </c>
      <c r="T3224" t="str">
        <f t="array" ref="T3224">IFERROR(INDEX($S$3:$S$6255,SMALL(IF(ISNUMBER(SEARCH("",$S$3:$S$6255)),ROW($S$1:$S$6253),""),ROW(S3222))),"")</f>
        <v>Myslovice</v>
      </c>
      <c r="U3224" t="s">
        <v>5029</v>
      </c>
      <c r="V3224">
        <v>564541.0</v>
      </c>
    </row>
    <row r="3225" spans="19:22" ht="12.75">
      <c r="S3225" t="str">
        <f>IF(ISNUMBER(SEARCH(ZAKL_DATA!$B$18,FU!$U3225)),U3225,"")</f>
        <v>Myštěves</v>
      </c>
      <c r="T3225" t="str">
        <f t="array" ref="T3225">IFERROR(INDEX($S$3:$S$6255,SMALL(IF(ISNUMBER(SEARCH("",$S$3:$S$6255)),ROW($S$1:$S$6253),""),ROW(S3223))),"")</f>
        <v>Myštěves</v>
      </c>
      <c r="U3225" t="s">
        <v>7008</v>
      </c>
      <c r="V3225">
        <v>564559.0</v>
      </c>
    </row>
    <row r="3226" spans="19:22" ht="12.75">
      <c r="S3226" t="str">
        <f>IF(ISNUMBER(SEARCH(ZAKL_DATA!$B$18,FU!$U3226)),U3226,"")</f>
        <v>Myštice</v>
      </c>
      <c r="T3226" t="str">
        <f t="array" ref="T3226">IFERROR(INDEX($S$3:$S$6255,SMALL(IF(ISNUMBER(SEARCH("",$S$3:$S$6255)),ROW($S$1:$S$6253),""),ROW(S3224))),"")</f>
        <v>Myštice</v>
      </c>
      <c r="U3226" t="s">
        <v>5670</v>
      </c>
      <c r="V3226">
        <v>564567.0</v>
      </c>
    </row>
    <row r="3227" spans="19:22" ht="12.75">
      <c r="S3227" t="str">
        <f>IF(ISNUMBER(SEARCH(ZAKL_DATA!$B$18,FU!$U3227)),U3227,"")</f>
        <v>Mýto</v>
      </c>
      <c r="T3227" t="str">
        <f t="array" ref="T3227">IFERROR(INDEX($S$3:$S$6255,SMALL(IF(ISNUMBER(SEARCH("",$S$3:$S$6255)),ROW($S$1:$S$6253),""),ROW(S3225))),"")</f>
        <v>Mýto</v>
      </c>
      <c r="U3227" t="s">
        <v>6188</v>
      </c>
      <c r="V3227">
        <v>564575.0</v>
      </c>
    </row>
    <row r="3228" spans="19:22" ht="12.75">
      <c r="S3228" t="str">
        <f>IF(ISNUMBER(SEARCH(ZAKL_DATA!$B$18,FU!$U3228)),U3228,"")</f>
        <v>Mžany</v>
      </c>
      <c r="T3228" t="str">
        <f t="array" ref="T3228">IFERROR(INDEX($S$3:$S$6255,SMALL(IF(ISNUMBER(SEARCH("",$S$3:$S$6255)),ROW($S$1:$S$6253),""),ROW(S3226))),"")</f>
        <v>Mžany</v>
      </c>
      <c r="U3228" t="s">
        <v>7009</v>
      </c>
      <c r="V3228">
        <v>564583.0</v>
      </c>
    </row>
    <row r="3229" spans="19:22" ht="12.75">
      <c r="S3229" t="str">
        <f>IF(ISNUMBER(SEARCH(ZAKL_DATA!$B$18,FU!$U3229)),U3229,"")</f>
        <v>Nabočany</v>
      </c>
      <c r="T3229" t="str">
        <f t="array" ref="T3229">IFERROR(INDEX($S$3:$S$6255,SMALL(IF(ISNUMBER(SEARCH("",$S$3:$S$6255)),ROW($S$1:$S$6253),""),ROW(S3227))),"")</f>
        <v>Nabočany</v>
      </c>
      <c r="U3229" t="s">
        <v>7119</v>
      </c>
      <c r="V3229">
        <v>564591.0</v>
      </c>
    </row>
    <row r="3230" spans="19:22" ht="12.75">
      <c r="S3230" t="str">
        <f>IF(ISNUMBER(SEARCH(ZAKL_DATA!$B$18,FU!$U3230)),U3230,"")</f>
        <v>Načeradec</v>
      </c>
      <c r="T3230" t="str">
        <f t="array" ref="T3230">IFERROR(INDEX($S$3:$S$6255,SMALL(IF(ISNUMBER(SEARCH("",$S$3:$S$6255)),ROW($S$1:$S$6253),""),ROW(S3228))),"")</f>
        <v>Načeradec</v>
      </c>
      <c r="U3230" t="s">
        <v>3992</v>
      </c>
      <c r="V3230">
        <v>564605.0</v>
      </c>
    </row>
    <row r="3231" spans="19:22" ht="12.75">
      <c r="S3231" t="str">
        <f>IF(ISNUMBER(SEARCH(ZAKL_DATA!$B$18,FU!$U3231)),U3231,"")</f>
        <v>Načešice</v>
      </c>
      <c r="T3231" t="str">
        <f t="array" ref="T3231">IFERROR(INDEX($S$3:$S$6255,SMALL(IF(ISNUMBER(SEARCH("",$S$3:$S$6255)),ROW($S$1:$S$6253),""),ROW(S3229))),"")</f>
        <v>Načešice</v>
      </c>
      <c r="U3231" t="s">
        <v>7120</v>
      </c>
      <c r="V3231">
        <v>564613.0</v>
      </c>
    </row>
    <row r="3232" spans="19:22" ht="12.75">
      <c r="S3232" t="str">
        <f>IF(ISNUMBER(SEARCH(ZAKL_DATA!$B$18,FU!$U3232)),U3232,"")</f>
        <v>Nadějkov</v>
      </c>
      <c r="T3232" t="str">
        <f t="array" ref="T3232">IFERROR(INDEX($S$3:$S$6255,SMALL(IF(ISNUMBER(SEARCH("",$S$3:$S$6255)),ROW($S$1:$S$6253),""),ROW(S3230))),"")</f>
        <v>Nadějkov</v>
      </c>
      <c r="U3232" t="s">
        <v>5542</v>
      </c>
      <c r="V3232">
        <v>564621.0</v>
      </c>
    </row>
    <row r="3233" spans="19:22" ht="12.75">
      <c r="S3233" t="str">
        <f>IF(ISNUMBER(SEARCH(ZAKL_DATA!$B$18,FU!$U3233)),U3233,"")</f>
        <v>Nadějov</v>
      </c>
      <c r="T3233" t="str">
        <f t="array" ref="T3233">IFERROR(INDEX($S$3:$S$6255,SMALL(IF(ISNUMBER(SEARCH("",$S$3:$S$6255)),ROW($S$1:$S$6253),""),ROW(S3231))),"")</f>
        <v>Nadějov</v>
      </c>
      <c r="U3233" t="s">
        <v>8179</v>
      </c>
      <c r="V3233">
        <v>564630.0</v>
      </c>
    </row>
    <row r="3234" spans="19:22" ht="12.75">
      <c r="S3234" t="str">
        <f>IF(ISNUMBER(SEARCH(ZAKL_DATA!$B$18,FU!$U3234)),U3234,"")</f>
        <v>Nadryby</v>
      </c>
      <c r="T3234" t="str">
        <f t="array" ref="T3234">IFERROR(INDEX($S$3:$S$6255,SMALL(IF(ISNUMBER(SEARCH("",$S$3:$S$6255)),ROW($S$1:$S$6253),""),ROW(S3232))),"")</f>
        <v>Nadryby</v>
      </c>
      <c r="U3234" t="s">
        <v>6145</v>
      </c>
      <c r="V3234">
        <v>564648.0</v>
      </c>
    </row>
    <row r="3235" spans="19:22" ht="12.75">
      <c r="S3235" t="str">
        <f>IF(ISNUMBER(SEARCH(ZAKL_DATA!$B$18,FU!$U3235)),U3235,"")</f>
        <v>Nahořany</v>
      </c>
      <c r="T3235" t="str">
        <f t="array" ref="T3235">IFERROR(INDEX($S$3:$S$6255,SMALL(IF(ISNUMBER(SEARCH("",$S$3:$S$6255)),ROW($S$1:$S$6253),""),ROW(S3233))),"")</f>
        <v>Nahořany</v>
      </c>
      <c r="U3235" t="s">
        <v>7315</v>
      </c>
      <c r="V3235">
        <v>564656.0</v>
      </c>
    </row>
    <row r="3236" spans="19:22" ht="12.75">
      <c r="S3236" t="str">
        <f>IF(ISNUMBER(SEARCH(ZAKL_DATA!$B$18,FU!$U3236)),U3236,"")</f>
        <v>Nahošovice</v>
      </c>
      <c r="T3236" t="str">
        <f t="array" ref="T3236">IFERROR(INDEX($S$3:$S$6255,SMALL(IF(ISNUMBER(SEARCH("",$S$3:$S$6255)),ROW($S$1:$S$6253),""),ROW(S3234))),"")</f>
        <v>Nahošovice</v>
      </c>
      <c r="U3236" t="s">
        <v>5780</v>
      </c>
      <c r="V3236">
        <v>564664.0</v>
      </c>
    </row>
    <row r="3237" spans="19:22" ht="12.75">
      <c r="S3237" t="str">
        <f>IF(ISNUMBER(SEARCH(ZAKL_DATA!$B$18,FU!$U3237)),U3237,"")</f>
        <v>Náchod</v>
      </c>
      <c r="T3237" t="str">
        <f t="array" ref="T3237">IFERROR(INDEX($S$3:$S$6255,SMALL(IF(ISNUMBER(SEARCH("",$S$3:$S$6255)),ROW($S$1:$S$6253),""),ROW(S3235))),"")</f>
        <v>Náchod</v>
      </c>
      <c r="U3237" t="s">
        <v>7285</v>
      </c>
      <c r="V3237">
        <v>564672.0</v>
      </c>
    </row>
    <row r="3238" spans="19:22" ht="12.75">
      <c r="S3238" t="str">
        <f>IF(ISNUMBER(SEARCH(ZAKL_DATA!$B$18,FU!$U3238)),U3238,"")</f>
        <v>Náklo</v>
      </c>
      <c r="T3238" t="str">
        <f t="array" ref="T3238">IFERROR(INDEX($S$3:$S$6255,SMALL(IF(ISNUMBER(SEARCH("",$S$3:$S$6255)),ROW($S$1:$S$6253),""),ROW(S3236))),"")</f>
        <v>Náklo</v>
      </c>
      <c r="U3238" t="s">
        <v>3671</v>
      </c>
      <c r="V3238">
        <v>564681.0</v>
      </c>
    </row>
    <row r="3239" spans="19:22" ht="12.75">
      <c r="S3239" t="str">
        <f>IF(ISNUMBER(SEARCH(ZAKL_DATA!$B$18,FU!$U3239)),U3239,"")</f>
        <v>Nákří</v>
      </c>
      <c r="T3239" t="str">
        <f t="array" ref="T3239">IFERROR(INDEX($S$3:$S$6255,SMALL(IF(ISNUMBER(SEARCH("",$S$3:$S$6255)),ROW($S$1:$S$6253),""),ROW(S3237))),"")</f>
        <v>Nákří</v>
      </c>
      <c r="U3239" t="s">
        <v>4483</v>
      </c>
      <c r="V3239">
        <v>564699.0</v>
      </c>
    </row>
    <row r="3240" spans="19:22" ht="12.75">
      <c r="S3240" t="str">
        <f>IF(ISNUMBER(SEARCH(ZAKL_DATA!$B$18,FU!$U3240)),U3240,"")</f>
        <v>Naloučany</v>
      </c>
      <c r="T3240" t="str">
        <f t="array" ref="T3240">IFERROR(INDEX($S$3:$S$6255,SMALL(IF(ISNUMBER(SEARCH("",$S$3:$S$6255)),ROW($S$1:$S$6253),""),ROW(S3238))),"")</f>
        <v>Naloučany</v>
      </c>
      <c r="U3240" t="s">
        <v>5638</v>
      </c>
      <c r="V3240">
        <v>564702.0</v>
      </c>
    </row>
    <row r="3241" spans="19:22" ht="12.75">
      <c r="S3241" t="str">
        <f>IF(ISNUMBER(SEARCH(ZAKL_DATA!$B$18,FU!$U3241)),U3241,"")</f>
        <v>Nalžovice</v>
      </c>
      <c r="T3241" t="str">
        <f t="array" ref="T3241">IFERROR(INDEX($S$3:$S$6255,SMALL(IF(ISNUMBER(SEARCH("",$S$3:$S$6255)),ROW($S$1:$S$6253),""),ROW(S3239))),"")</f>
        <v>Nalžovice</v>
      </c>
      <c r="U3241" t="s">
        <v>4943</v>
      </c>
      <c r="V3241">
        <v>564711.0</v>
      </c>
    </row>
    <row r="3242" spans="19:22" ht="12.75">
      <c r="S3242" t="str">
        <f>IF(ISNUMBER(SEARCH(ZAKL_DATA!$B$18,FU!$U3242)),U3242,"")</f>
        <v>Nalžovské Hory</v>
      </c>
      <c r="T3242" t="str">
        <f t="array" ref="T3242">IFERROR(INDEX($S$3:$S$6255,SMALL(IF(ISNUMBER(SEARCH("",$S$3:$S$6255)),ROW($S$1:$S$6253),""),ROW(S3240))),"")</f>
        <v>Nalžovské Hory</v>
      </c>
      <c r="U3242" t="s">
        <v>6022</v>
      </c>
      <c r="V3242">
        <v>564729.0</v>
      </c>
    </row>
    <row r="3243" spans="19:22" ht="12.75">
      <c r="S3243" t="str">
        <f>IF(ISNUMBER(SEARCH(ZAKL_DATA!$B$18,FU!$U3243)),U3243,"")</f>
        <v>Náměšť na Hané</v>
      </c>
      <c r="T3243" t="str">
        <f t="array" ref="T3243">IFERROR(INDEX($S$3:$S$6255,SMALL(IF(ISNUMBER(SEARCH("",$S$3:$S$6255)),ROW($S$1:$S$6253),""),ROW(S3241))),"")</f>
        <v>Náměšť na Hané</v>
      </c>
      <c r="U3243" t="s">
        <v>3672</v>
      </c>
      <c r="V3243">
        <v>564737.0</v>
      </c>
    </row>
    <row r="3244" spans="19:22" ht="12.75">
      <c r="S3244" t="str">
        <f>IF(ISNUMBER(SEARCH(ZAKL_DATA!$B$18,FU!$U3244)),U3244,"")</f>
        <v>Náměšť nad Oslavou</v>
      </c>
      <c r="T3244" t="str">
        <f t="array" ref="T3244">IFERROR(INDEX($S$3:$S$6255,SMALL(IF(ISNUMBER(SEARCH("",$S$3:$S$6255)),ROW($S$1:$S$6253),""),ROW(S3242))),"")</f>
        <v>Náměšť nad Oslavou</v>
      </c>
      <c r="U3244" t="s">
        <v>8419</v>
      </c>
      <c r="V3244">
        <v>564745.0</v>
      </c>
    </row>
    <row r="3245" spans="19:22" ht="12.75">
      <c r="S3245" t="str">
        <f>IF(ISNUMBER(SEARCH(ZAKL_DATA!$B$18,FU!$U3245)),U3245,"")</f>
        <v>Napajedla</v>
      </c>
      <c r="T3245" t="str">
        <f t="array" ref="T3245">IFERROR(INDEX($S$3:$S$6255,SMALL(IF(ISNUMBER(SEARCH("",$S$3:$S$6255)),ROW($S$1:$S$6253),""),ROW(S3243))),"")</f>
        <v>Napajedla</v>
      </c>
      <c r="U3245" t="s">
        <v>8031</v>
      </c>
      <c r="V3245">
        <v>564753.0</v>
      </c>
    </row>
    <row r="3246" spans="19:22" ht="12.75">
      <c r="S3246" t="str">
        <f>IF(ISNUMBER(SEARCH(ZAKL_DATA!$B$18,FU!$U3246)),U3246,"")</f>
        <v>Nárameč</v>
      </c>
      <c r="T3246" t="str">
        <f t="array" ref="T3246">IFERROR(INDEX($S$3:$S$6255,SMALL(IF(ISNUMBER(SEARCH("",$S$3:$S$6255)),ROW($S$1:$S$6253),""),ROW(S3244))),"")</f>
        <v>Nárameč</v>
      </c>
      <c r="U3246" t="s">
        <v>8420</v>
      </c>
      <c r="V3246">
        <v>564761.0</v>
      </c>
    </row>
    <row r="3247" spans="19:22" ht="12.75">
      <c r="S3247" t="str">
        <f>IF(ISNUMBER(SEARCH(ZAKL_DATA!$B$18,FU!$U3247)),U3247,"")</f>
        <v>Narysov</v>
      </c>
      <c r="T3247" t="str">
        <f t="array" ref="T3247">IFERROR(INDEX($S$3:$S$6255,SMALL(IF(ISNUMBER(SEARCH("",$S$3:$S$6255)),ROW($S$1:$S$6253),""),ROW(S3245))),"")</f>
        <v>Narysov</v>
      </c>
      <c r="U3247" t="s">
        <v>6549</v>
      </c>
      <c r="V3247">
        <v>564770.0</v>
      </c>
    </row>
    <row r="3248" spans="19:22" ht="12.75">
      <c r="S3248" t="str">
        <f>IF(ISNUMBER(SEARCH(ZAKL_DATA!$B$18,FU!$U3248)),U3248,"")</f>
        <v>Nasavrky</v>
      </c>
      <c r="T3248" t="str">
        <f t="array" ref="T3248">IFERROR(INDEX($S$3:$S$6255,SMALL(IF(ISNUMBER(SEARCH("",$S$3:$S$6255)),ROW($S$1:$S$6253),""),ROW(S3246))),"")</f>
        <v>Nasavrky</v>
      </c>
      <c r="U3248" t="s">
        <v>6131</v>
      </c>
      <c r="V3248">
        <v>564788.0</v>
      </c>
    </row>
    <row r="3249" spans="19:22" ht="12.75">
      <c r="S3249" t="str">
        <f>IF(ISNUMBER(SEARCH(ZAKL_DATA!$B$18,FU!$U3249)),U3249,"")</f>
        <v>Nasavrky</v>
      </c>
      <c r="T3249" t="str">
        <f t="array" ref="T3249">IFERROR(INDEX($S$3:$S$6255,SMALL(IF(ISNUMBER(SEARCH("",$S$3:$S$6255)),ROW($S$1:$S$6253),""),ROW(S3247))),"")</f>
        <v>Nasavrky</v>
      </c>
      <c r="U3249" t="s">
        <v>6131</v>
      </c>
      <c r="V3249">
        <v>564796.0</v>
      </c>
    </row>
    <row r="3250" spans="19:22" ht="12.75">
      <c r="S3250" t="str">
        <f>IF(ISNUMBER(SEARCH(ZAKL_DATA!$B$18,FU!$U3250)),U3250,"")</f>
        <v>Nasavrky</v>
      </c>
      <c r="T3250" t="str">
        <f t="array" ref="T3250">IFERROR(INDEX($S$3:$S$6255,SMALL(IF(ISNUMBER(SEARCH("",$S$3:$S$6255)),ROW($S$1:$S$6253),""),ROW(S3248))),"")</f>
        <v>Nasavrky</v>
      </c>
      <c r="U3250" t="s">
        <v>6131</v>
      </c>
      <c r="V3250">
        <v>564800.0</v>
      </c>
    </row>
    <row r="3251" spans="19:22" ht="12.75">
      <c r="S3251" t="str">
        <f>IF(ISNUMBER(SEARCH(ZAKL_DATA!$B$18,FU!$U3251)),U3251,"")</f>
        <v>Násedlovice</v>
      </c>
      <c r="T3251" t="str">
        <f t="array" ref="T3251">IFERROR(INDEX($S$3:$S$6255,SMALL(IF(ISNUMBER(SEARCH("",$S$3:$S$6255)),ROW($S$1:$S$6253),""),ROW(S3249))),"")</f>
        <v>Násedlovice</v>
      </c>
      <c r="U3251" t="s">
        <v>8086</v>
      </c>
      <c r="V3251">
        <v>564818.0</v>
      </c>
    </row>
    <row r="3252" spans="19:22" ht="12.75">
      <c r="S3252" t="str">
        <f>IF(ISNUMBER(SEARCH(ZAKL_DATA!$B$18,FU!$U3252)),U3252,"")</f>
        <v>Našiměřice</v>
      </c>
      <c r="T3252" t="str">
        <f t="array" ref="T3252">IFERROR(INDEX($S$3:$S$6255,SMALL(IF(ISNUMBER(SEARCH("",$S$3:$S$6255)),ROW($S$1:$S$6253),""),ROW(S3250))),"")</f>
        <v>Našiměřice</v>
      </c>
      <c r="U3252" t="s">
        <v>8632</v>
      </c>
      <c r="V3252">
        <v>564826.0</v>
      </c>
    </row>
    <row r="3253" spans="19:22" ht="12.75">
      <c r="S3253" t="str">
        <f>IF(ISNUMBER(SEARCH(ZAKL_DATA!$B$18,FU!$U3253)),U3253,"")</f>
        <v>Návojná</v>
      </c>
      <c r="T3253" t="str">
        <f t="array" ref="T3253">IFERROR(INDEX($S$3:$S$6255,SMALL(IF(ISNUMBER(SEARCH("",$S$3:$S$6255)),ROW($S$1:$S$6253),""),ROW(S3251))),"")</f>
        <v>Návojná</v>
      </c>
      <c r="U3253" t="s">
        <v>8032</v>
      </c>
      <c r="V3253">
        <v>564834.0</v>
      </c>
    </row>
    <row r="3254" spans="19:22" ht="12.75">
      <c r="S3254" t="str">
        <f>IF(ISNUMBER(SEARCH(ZAKL_DATA!$B$18,FU!$U3254)),U3254,"")</f>
        <v>Návsí</v>
      </c>
      <c r="T3254" t="str">
        <f t="array" ref="T3254">IFERROR(INDEX($S$3:$S$6255,SMALL(IF(ISNUMBER(SEARCH("",$S$3:$S$6255)),ROW($S$1:$S$6253),""),ROW(S3252))),"")</f>
        <v>Návsí</v>
      </c>
      <c r="U3254" t="s">
        <v>5893</v>
      </c>
      <c r="V3254">
        <v>564842.0</v>
      </c>
    </row>
    <row r="3255" spans="19:22" ht="12.75">
      <c r="S3255" t="str">
        <f>IF(ISNUMBER(SEARCH(ZAKL_DATA!$B$18,FU!$U3255)),U3255,"")</f>
        <v>Nebahovy</v>
      </c>
      <c r="T3255" t="str">
        <f t="array" ref="T3255">IFERROR(INDEX($S$3:$S$6255,SMALL(IF(ISNUMBER(SEARCH("",$S$3:$S$6255)),ROW($S$1:$S$6253),""),ROW(S3253))),"")</f>
        <v>Nebahovy</v>
      </c>
      <c r="U3255" t="s">
        <v>5608</v>
      </c>
      <c r="V3255">
        <v>564851.0</v>
      </c>
    </row>
    <row r="3256" spans="19:22" ht="12.75">
      <c r="S3256" t="str">
        <f>IF(ISNUMBER(SEARCH(ZAKL_DATA!$B$18,FU!$U3256)),U3256,"")</f>
        <v>Nebanice</v>
      </c>
      <c r="T3256" t="str">
        <f t="array" ref="T3256">IFERROR(INDEX($S$3:$S$6255,SMALL(IF(ISNUMBER(SEARCH("",$S$3:$S$6255)),ROW($S$1:$S$6253),""),ROW(S3254))),"")</f>
        <v>Nebanice</v>
      </c>
      <c r="U3256" t="s">
        <v>5936</v>
      </c>
      <c r="V3256">
        <v>564869.0</v>
      </c>
    </row>
    <row r="3257" spans="19:22" ht="12.75">
      <c r="S3257" t="str">
        <f>IF(ISNUMBER(SEARCH(ZAKL_DATA!$B$18,FU!$U3257)),U3257,"")</f>
        <v>Nebílovy</v>
      </c>
      <c r="T3257" t="str">
        <f t="array" ref="T3257">IFERROR(INDEX($S$3:$S$6255,SMALL(IF(ISNUMBER(SEARCH("",$S$3:$S$6255)),ROW($S$1:$S$6253),""),ROW(S3255))),"")</f>
        <v>Nebílovy</v>
      </c>
      <c r="U3257" t="s">
        <v>4903</v>
      </c>
      <c r="V3257">
        <v>564877.0</v>
      </c>
    </row>
    <row r="3258" spans="19:22" ht="12.75">
      <c r="S3258" t="str">
        <f>IF(ISNUMBER(SEARCH(ZAKL_DATA!$B$18,FU!$U3258)),U3258,"")</f>
        <v>Nebovidy</v>
      </c>
      <c r="T3258" t="str">
        <f t="array" ref="T3258">IFERROR(INDEX($S$3:$S$6255,SMALL(IF(ISNUMBER(SEARCH("",$S$3:$S$6255)),ROW($S$1:$S$6253),""),ROW(S3256))),"")</f>
        <v>Nebovidy</v>
      </c>
      <c r="U3258" t="s">
        <v>4307</v>
      </c>
      <c r="V3258">
        <v>564885.0</v>
      </c>
    </row>
    <row r="3259" spans="19:22" ht="12.75">
      <c r="S3259" t="str">
        <f>IF(ISNUMBER(SEARCH(ZAKL_DATA!$B$18,FU!$U3259)),U3259,"")</f>
        <v>Nebovidy</v>
      </c>
      <c r="T3259" t="str">
        <f t="array" ref="T3259">IFERROR(INDEX($S$3:$S$6255,SMALL(IF(ISNUMBER(SEARCH("",$S$3:$S$6255)),ROW($S$1:$S$6253),""),ROW(S3257))),"")</f>
        <v>Nebovidy</v>
      </c>
      <c r="U3259" t="s">
        <v>4307</v>
      </c>
      <c r="V3259">
        <v>564893.0</v>
      </c>
    </row>
    <row r="3260" spans="19:22" ht="12.75">
      <c r="S3260" t="str">
        <f>IF(ISNUMBER(SEARCH(ZAKL_DATA!$B$18,FU!$U3260)),U3260,"")</f>
        <v>Nebřehovice</v>
      </c>
      <c r="T3260" t="str">
        <f t="array" ref="T3260">IFERROR(INDEX($S$3:$S$6255,SMALL(IF(ISNUMBER(SEARCH("",$S$3:$S$6255)),ROW($S$1:$S$6253),""),ROW(S3258))),"")</f>
        <v>Nebřehovice</v>
      </c>
      <c r="U3260" t="s">
        <v>4595</v>
      </c>
      <c r="V3260">
        <v>564907.0</v>
      </c>
    </row>
    <row r="3261" spans="19:22" ht="12.75">
      <c r="S3261" t="str">
        <f>IF(ISNUMBER(SEARCH(ZAKL_DATA!$B$18,FU!$U3261)),U3261,"")</f>
        <v>Nebužely</v>
      </c>
      <c r="T3261" t="str">
        <f t="array" ref="T3261">IFERROR(INDEX($S$3:$S$6255,SMALL(IF(ISNUMBER(SEARCH("",$S$3:$S$6255)),ROW($S$1:$S$6253),""),ROW(S3259))),"")</f>
        <v>Nebužely</v>
      </c>
      <c r="U3261" t="s">
        <v>4456</v>
      </c>
      <c r="V3261">
        <v>564915.0</v>
      </c>
    </row>
    <row r="3262" spans="19:22" ht="12.75">
      <c r="S3262" t="str">
        <f>IF(ISNUMBER(SEARCH(ZAKL_DATA!$B$18,FU!$U3262)),U3262,"")</f>
        <v>Nečín</v>
      </c>
      <c r="T3262" t="str">
        <f t="array" ref="T3262">IFERROR(INDEX($S$3:$S$6255,SMALL(IF(ISNUMBER(SEARCH("",$S$3:$S$6255)),ROW($S$1:$S$6253),""),ROW(S3260))),"")</f>
        <v>Nečín</v>
      </c>
      <c r="U3262" t="s">
        <v>4944</v>
      </c>
      <c r="V3262">
        <v>564923.0</v>
      </c>
    </row>
    <row r="3263" spans="19:22" ht="12.75">
      <c r="S3263" t="str">
        <f>IF(ISNUMBER(SEARCH(ZAKL_DATA!$B$18,FU!$U3263)),U3263,"")</f>
        <v>Nečtiny</v>
      </c>
      <c r="T3263" t="str">
        <f t="array" ref="T3263">IFERROR(INDEX($S$3:$S$6255,SMALL(IF(ISNUMBER(SEARCH("",$S$3:$S$6255)),ROW($S$1:$S$6253),""),ROW(S3261))),"")</f>
        <v>Nečtiny</v>
      </c>
      <c r="U3263" t="s">
        <v>6146</v>
      </c>
      <c r="V3263">
        <v>564931.0</v>
      </c>
    </row>
    <row r="3264" spans="19:22" ht="12.75">
      <c r="S3264" t="str">
        <f>IF(ISNUMBER(SEARCH(ZAKL_DATA!$B$18,FU!$U3264)),U3264,"")</f>
        <v>Nedabyle</v>
      </c>
      <c r="T3264" t="str">
        <f t="array" ref="T3264">IFERROR(INDEX($S$3:$S$6255,SMALL(IF(ISNUMBER(SEARCH("",$S$3:$S$6255)),ROW($S$1:$S$6253),""),ROW(S3262))),"")</f>
        <v>Nedabyle</v>
      </c>
      <c r="U3264" t="s">
        <v>5168</v>
      </c>
      <c r="V3264">
        <v>564940.0</v>
      </c>
    </row>
    <row r="3265" spans="19:22" ht="12.75">
      <c r="S3265" t="str">
        <f>IF(ISNUMBER(SEARCH(ZAKL_DATA!$B$18,FU!$U3265)),U3265,"")</f>
        <v>Nedachlebice</v>
      </c>
      <c r="T3265" t="str">
        <f t="array" ref="T3265">IFERROR(INDEX($S$3:$S$6255,SMALL(IF(ISNUMBER(SEARCH("",$S$3:$S$6255)),ROW($S$1:$S$6253),""),ROW(S3263))),"")</f>
        <v>Nedachlebice</v>
      </c>
      <c r="U3265" t="s">
        <v>8487</v>
      </c>
      <c r="V3265">
        <v>564958.0</v>
      </c>
    </row>
    <row r="3266" spans="19:22" ht="12.75">
      <c r="S3266" t="str">
        <f>IF(ISNUMBER(SEARCH(ZAKL_DATA!$B$18,FU!$U3266)),U3266,"")</f>
        <v>Nedakonice</v>
      </c>
      <c r="T3266" t="str">
        <f t="array" ref="T3266">IFERROR(INDEX($S$3:$S$6255,SMALL(IF(ISNUMBER(SEARCH("",$S$3:$S$6255)),ROW($S$1:$S$6253),""),ROW(S3264))),"")</f>
        <v>Nedakonice</v>
      </c>
      <c r="U3266" t="s">
        <v>8488</v>
      </c>
      <c r="V3266">
        <v>564966.0</v>
      </c>
    </row>
    <row r="3267" spans="19:22" ht="12.75">
      <c r="S3267" t="str">
        <f>IF(ISNUMBER(SEARCH(ZAKL_DATA!$B$18,FU!$U3267)),U3267,"")</f>
        <v>Nedašov</v>
      </c>
      <c r="T3267" t="str">
        <f t="array" ref="T3267">IFERROR(INDEX($S$3:$S$6255,SMALL(IF(ISNUMBER(SEARCH("",$S$3:$S$6255)),ROW($S$1:$S$6253),""),ROW(S3265))),"")</f>
        <v>Nedašov</v>
      </c>
      <c r="U3267" t="s">
        <v>8033</v>
      </c>
      <c r="V3267">
        <v>564974.0</v>
      </c>
    </row>
    <row r="3268" spans="19:22" ht="12.75">
      <c r="S3268" t="str">
        <f>IF(ISNUMBER(SEARCH(ZAKL_DATA!$B$18,FU!$U3268)),U3268,"")</f>
        <v>Nedašova Lhota</v>
      </c>
      <c r="T3268" t="str">
        <f t="array" ref="T3268">IFERROR(INDEX($S$3:$S$6255,SMALL(IF(ISNUMBER(SEARCH("",$S$3:$S$6255)),ROW($S$1:$S$6253),""),ROW(S3266))),"")</f>
        <v>Nedašova Lhota</v>
      </c>
      <c r="U3268" t="s">
        <v>8034</v>
      </c>
      <c r="V3268">
        <v>564982.0</v>
      </c>
    </row>
    <row r="3269" spans="19:22" ht="12.75">
      <c r="S3269" t="str">
        <f>IF(ISNUMBER(SEARCH(ZAKL_DATA!$B$18,FU!$U3269)),U3269,"")</f>
        <v>Neděliště</v>
      </c>
      <c r="T3269" t="str">
        <f t="array" ref="T3269">IFERROR(INDEX($S$3:$S$6255,SMALL(IF(ISNUMBER(SEARCH("",$S$3:$S$6255)),ROW($S$1:$S$6253),""),ROW(S3267))),"")</f>
        <v>Neděliště</v>
      </c>
      <c r="U3269" t="s">
        <v>7010</v>
      </c>
      <c r="V3269">
        <v>564991.0</v>
      </c>
    </row>
    <row r="3270" spans="19:22" ht="12.75">
      <c r="S3270" t="str">
        <f>IF(ISNUMBER(SEARCH(ZAKL_DATA!$B$18,FU!$U3270)),U3270,"")</f>
        <v>Nedomice</v>
      </c>
      <c r="T3270" t="str">
        <f t="array" ref="T3270">IFERROR(INDEX($S$3:$S$6255,SMALL(IF(ISNUMBER(SEARCH("",$S$3:$S$6255)),ROW($S$1:$S$6253),""),ROW(S3268))),"")</f>
        <v>Nedomice</v>
      </c>
      <c r="U3270" t="s">
        <v>4152</v>
      </c>
      <c r="V3270">
        <v>565008.0</v>
      </c>
    </row>
    <row r="3271" spans="19:22" ht="12.75">
      <c r="S3271" t="str">
        <f>IF(ISNUMBER(SEARCH(ZAKL_DATA!$B$18,FU!$U3271)),U3271,"")</f>
        <v>Nedrahovice</v>
      </c>
      <c r="T3271" t="str">
        <f t="array" ref="T3271">IFERROR(INDEX($S$3:$S$6255,SMALL(IF(ISNUMBER(SEARCH("",$S$3:$S$6255)),ROW($S$1:$S$6253),""),ROW(S3269))),"")</f>
        <v>Nedrahovice</v>
      </c>
      <c r="U3271" t="s">
        <v>4945</v>
      </c>
      <c r="V3271">
        <v>565016.0</v>
      </c>
    </row>
    <row r="3272" spans="19:22" ht="12.75">
      <c r="S3272" t="str">
        <f>IF(ISNUMBER(SEARCH(ZAKL_DATA!$B$18,FU!$U3272)),U3272,"")</f>
        <v>Nedvědice</v>
      </c>
      <c r="T3272" t="str">
        <f t="array" ref="T3272">IFERROR(INDEX($S$3:$S$6255,SMALL(IF(ISNUMBER(SEARCH("",$S$3:$S$6255)),ROW($S$1:$S$6253),""),ROW(S3270))),"")</f>
        <v>Nedvědice</v>
      </c>
      <c r="U3272" t="s">
        <v>8741</v>
      </c>
      <c r="V3272">
        <v>565024.0</v>
      </c>
    </row>
    <row r="3273" spans="19:22" ht="12.75">
      <c r="S3273" t="str">
        <f>IF(ISNUMBER(SEARCH(ZAKL_DATA!$B$18,FU!$U3273)),U3273,"")</f>
        <v>Nedvězí</v>
      </c>
      <c r="T3273" t="str">
        <f t="array" ref="T3273">IFERROR(INDEX($S$3:$S$6255,SMALL(IF(ISNUMBER(SEARCH("",$S$3:$S$6255)),ROW($S$1:$S$6253),""),ROW(S3271))),"")</f>
        <v>Nedvězí</v>
      </c>
      <c r="U3273" t="s">
        <v>7574</v>
      </c>
      <c r="V3273">
        <v>565032.0</v>
      </c>
    </row>
    <row r="3274" spans="19:22" ht="12.75">
      <c r="S3274" t="str">
        <f>IF(ISNUMBER(SEARCH(ZAKL_DATA!$B$18,FU!$U3274)),U3274,"")</f>
        <v>Nehodiv</v>
      </c>
      <c r="T3274" t="str">
        <f t="array" ref="T3274">IFERROR(INDEX($S$3:$S$6255,SMALL(IF(ISNUMBER(SEARCH("",$S$3:$S$6255)),ROW($S$1:$S$6253),""),ROW(S3272))),"")</f>
        <v>Nehodiv</v>
      </c>
      <c r="U3274" t="s">
        <v>7555</v>
      </c>
      <c r="V3274">
        <v>565041.0</v>
      </c>
    </row>
    <row r="3275" spans="19:22" ht="12.75">
      <c r="S3275" t="str">
        <f>IF(ISNUMBER(SEARCH(ZAKL_DATA!$B$18,FU!$U3275)),U3275,"")</f>
        <v>Nehvizdy</v>
      </c>
      <c r="T3275" t="str">
        <f t="array" ref="T3275">IFERROR(INDEX($S$3:$S$6255,SMALL(IF(ISNUMBER(SEARCH("",$S$3:$S$6255)),ROW($S$1:$S$6253),""),ROW(S3273))),"")</f>
        <v>Nehvizdy</v>
      </c>
      <c r="U3275" t="s">
        <v>4757</v>
      </c>
      <c r="V3275">
        <v>565059.0</v>
      </c>
    </row>
    <row r="3276" spans="19:22" ht="12.75">
      <c r="S3276" t="str">
        <f>IF(ISNUMBER(SEARCH(ZAKL_DATA!$B$18,FU!$U3276)),U3276,"")</f>
        <v>Nechanice</v>
      </c>
      <c r="T3276" t="str">
        <f t="array" ref="T3276">IFERROR(INDEX($S$3:$S$6255,SMALL(IF(ISNUMBER(SEARCH("",$S$3:$S$6255)),ROW($S$1:$S$6253),""),ROW(S3274))),"")</f>
        <v>Nechanice</v>
      </c>
      <c r="U3276" t="s">
        <v>7011</v>
      </c>
      <c r="V3276">
        <v>565067.0</v>
      </c>
    </row>
    <row r="3277" spans="19:22" ht="12.75">
      <c r="S3277" t="str">
        <f>IF(ISNUMBER(SEARCH(ZAKL_DATA!$B$18,FU!$U3277)),U3277,"")</f>
        <v>Nechvalice</v>
      </c>
      <c r="T3277" t="str">
        <f t="array" ref="T3277">IFERROR(INDEX($S$3:$S$6255,SMALL(IF(ISNUMBER(SEARCH("",$S$3:$S$6255)),ROW($S$1:$S$6253),""),ROW(S3275))),"")</f>
        <v>Nechvalice</v>
      </c>
      <c r="U3277" t="s">
        <v>4946</v>
      </c>
      <c r="V3277">
        <v>565075.0</v>
      </c>
    </row>
    <row r="3278" spans="19:22" ht="12.75">
      <c r="S3278" t="str">
        <f>IF(ISNUMBER(SEARCH(ZAKL_DATA!$B$18,FU!$U3278)),U3278,"")</f>
        <v>Nechvalín</v>
      </c>
      <c r="T3278" t="str">
        <f t="array" ref="T3278">IFERROR(INDEX($S$3:$S$6255,SMALL(IF(ISNUMBER(SEARCH("",$S$3:$S$6255)),ROW($S$1:$S$6253),""),ROW(S3276))),"")</f>
        <v>Nechvalín</v>
      </c>
      <c r="U3278" t="s">
        <v>8087</v>
      </c>
      <c r="V3278">
        <v>565083.0</v>
      </c>
    </row>
    <row r="3279" spans="19:22" ht="12.75">
      <c r="S3279" t="str">
        <f>IF(ISNUMBER(SEARCH(ZAKL_DATA!$B$18,FU!$U3279)),U3279,"")</f>
        <v>Nejdek</v>
      </c>
      <c r="T3279" t="str">
        <f t="array" ref="T3279">IFERROR(INDEX($S$3:$S$6255,SMALL(IF(ISNUMBER(SEARCH("",$S$3:$S$6255)),ROW($S$1:$S$6253),""),ROW(S3277))),"")</f>
        <v>Nejdek</v>
      </c>
      <c r="U3279" t="s">
        <v>5979</v>
      </c>
      <c r="V3279">
        <v>565091.0</v>
      </c>
    </row>
    <row r="3280" spans="19:22" ht="12.75">
      <c r="S3280" t="str">
        <f>IF(ISNUMBER(SEARCH(ZAKL_DATA!$B$18,FU!$U3280)),U3280,"")</f>
        <v>Nejepín</v>
      </c>
      <c r="T3280" t="str">
        <f t="array" ref="T3280">IFERROR(INDEX($S$3:$S$6255,SMALL(IF(ISNUMBER(SEARCH("",$S$3:$S$6255)),ROW($S$1:$S$6253),""),ROW(S3278))),"")</f>
        <v>Nejepín</v>
      </c>
      <c r="U3280" t="s">
        <v>5421</v>
      </c>
      <c r="V3280">
        <v>565105.0</v>
      </c>
    </row>
    <row r="3281" spans="19:22" ht="12.75">
      <c r="S3281" t="str">
        <f>IF(ISNUMBER(SEARCH(ZAKL_DATA!$B$18,FU!$U3281)),U3281,"")</f>
        <v>Nekmíř</v>
      </c>
      <c r="T3281" t="str">
        <f t="array" ref="T3281">IFERROR(INDEX($S$3:$S$6255,SMALL(IF(ISNUMBER(SEARCH("",$S$3:$S$6255)),ROW($S$1:$S$6253),""),ROW(S3279))),"")</f>
        <v>Nekmíř</v>
      </c>
      <c r="U3281" t="s">
        <v>6147</v>
      </c>
      <c r="V3281">
        <v>565113.0</v>
      </c>
    </row>
    <row r="3282" spans="19:22" ht="12.75">
      <c r="S3282" t="str">
        <f>IF(ISNUMBER(SEARCH(ZAKL_DATA!$B$18,FU!$U3282)),U3282,"")</f>
        <v>Nekoř</v>
      </c>
      <c r="T3282" t="str">
        <f t="array" ref="T3282">IFERROR(INDEX($S$3:$S$6255,SMALL(IF(ISNUMBER(SEARCH("",$S$3:$S$6255)),ROW($S$1:$S$6253),""),ROW(S3280))),"")</f>
        <v>Nekoř</v>
      </c>
      <c r="U3282" t="s">
        <v>7727</v>
      </c>
      <c r="V3282">
        <v>565121.0</v>
      </c>
    </row>
    <row r="3283" spans="19:22" ht="12.75">
      <c r="S3283" t="str">
        <f>IF(ISNUMBER(SEARCH(ZAKL_DATA!$B$18,FU!$U3283)),U3283,"")</f>
        <v>Nekvasovy</v>
      </c>
      <c r="T3283" t="str">
        <f t="array" ref="T3283">IFERROR(INDEX($S$3:$S$6255,SMALL(IF(ISNUMBER(SEARCH("",$S$3:$S$6255)),ROW($S$1:$S$6253),""),ROW(S3281))),"")</f>
        <v>Nekvasovy</v>
      </c>
      <c r="U3283" t="s">
        <v>6082</v>
      </c>
      <c r="V3283">
        <v>565130.0</v>
      </c>
    </row>
    <row r="3284" spans="19:22" ht="12.75">
      <c r="S3284" t="str">
        <f>IF(ISNUMBER(SEARCH(ZAKL_DATA!$B$18,FU!$U3284)),U3284,"")</f>
        <v>Nelahozeves</v>
      </c>
      <c r="T3284" t="str">
        <f t="array" ref="T3284">IFERROR(INDEX($S$3:$S$6255,SMALL(IF(ISNUMBER(SEARCH("",$S$3:$S$6255)),ROW($S$1:$S$6253),""),ROW(S3282))),"")</f>
        <v>Nelahozeves</v>
      </c>
      <c r="U3284" t="s">
        <v>4457</v>
      </c>
      <c r="V3284">
        <v>565148.0</v>
      </c>
    </row>
    <row r="3285" spans="19:22" ht="12.75">
      <c r="S3285" t="str">
        <f>IF(ISNUMBER(SEARCH(ZAKL_DATA!$B$18,FU!$U3285)),U3285,"")</f>
        <v>Nelepeč-Žernůvka</v>
      </c>
      <c r="T3285" t="str">
        <f t="array" ref="T3285">IFERROR(INDEX($S$3:$S$6255,SMALL(IF(ISNUMBER(SEARCH("",$S$3:$S$6255)),ROW($S$1:$S$6253),""),ROW(S3283))),"")</f>
        <v>Nelepeč-Žernůvka</v>
      </c>
      <c r="U3285" t="s">
        <v>7894</v>
      </c>
      <c r="V3285">
        <v>565156.0</v>
      </c>
    </row>
    <row r="3286" spans="19:22" ht="12.75">
      <c r="S3286" t="str">
        <f>IF(ISNUMBER(SEARCH(ZAKL_DATA!$B$18,FU!$U3286)),U3286,"")</f>
        <v>Nelešovice</v>
      </c>
      <c r="T3286" t="str">
        <f t="array" ref="T3286">IFERROR(INDEX($S$3:$S$6255,SMALL(IF(ISNUMBER(SEARCH("",$S$3:$S$6255)),ROW($S$1:$S$6253),""),ROW(S3284))),"")</f>
        <v>Nelešovice</v>
      </c>
      <c r="U3286" t="s">
        <v>3872</v>
      </c>
      <c r="V3286">
        <v>565164.0</v>
      </c>
    </row>
    <row r="3287" spans="19:22" ht="12.75">
      <c r="S3287" t="str">
        <f>IF(ISNUMBER(SEARCH(ZAKL_DATA!$B$18,FU!$U3287)),U3287,"")</f>
        <v>Nemanice</v>
      </c>
      <c r="T3287" t="str">
        <f t="array" ref="T3287">IFERROR(INDEX($S$3:$S$6255,SMALL(IF(ISNUMBER(SEARCH("",$S$3:$S$6255)),ROW($S$1:$S$6253),""),ROW(S3285))),"")</f>
        <v>Nemanice</v>
      </c>
      <c r="U3287" t="s">
        <v>5892</v>
      </c>
      <c r="V3287">
        <v>565172.0</v>
      </c>
    </row>
    <row r="3288" spans="19:22" ht="12.75">
      <c r="S3288" t="str">
        <f>IF(ISNUMBER(SEARCH(ZAKL_DATA!$B$18,FU!$U3288)),U3288,"")</f>
        <v>Němčany</v>
      </c>
      <c r="T3288" t="str">
        <f t="array" ref="T3288">IFERROR(INDEX($S$3:$S$6255,SMALL(IF(ISNUMBER(SEARCH("",$S$3:$S$6255)),ROW($S$1:$S$6253),""),ROW(S3286))),"")</f>
        <v>Němčany</v>
      </c>
      <c r="U3288" t="s">
        <v>8550</v>
      </c>
      <c r="V3288">
        <v>565181.0</v>
      </c>
    </row>
    <row r="3289" spans="19:22" ht="12.75">
      <c r="S3289" t="str">
        <f>IF(ISNUMBER(SEARCH(ZAKL_DATA!$B$18,FU!$U3289)),U3289,"")</f>
        <v>Němčice</v>
      </c>
      <c r="T3289" t="str">
        <f t="array" ref="T3289">IFERROR(INDEX($S$3:$S$6255,SMALL(IF(ISNUMBER(SEARCH("",$S$3:$S$6255)),ROW($S$1:$S$6253),""),ROW(S3287))),"")</f>
        <v>Němčice</v>
      </c>
      <c r="U3289" t="s">
        <v>4567</v>
      </c>
      <c r="V3289">
        <v>565199.0</v>
      </c>
    </row>
    <row r="3290" spans="19:22" ht="12.75">
      <c r="S3290" t="str">
        <f>IF(ISNUMBER(SEARCH(ZAKL_DATA!$B$18,FU!$U3290)),U3290,"")</f>
        <v>Němčice</v>
      </c>
      <c r="T3290" t="str">
        <f t="array" ref="T3290">IFERROR(INDEX($S$3:$S$6255,SMALL(IF(ISNUMBER(SEARCH("",$S$3:$S$6255)),ROW($S$1:$S$6253),""),ROW(S3288))),"")</f>
        <v>Němčice</v>
      </c>
      <c r="U3290" t="s">
        <v>4567</v>
      </c>
      <c r="V3290">
        <v>565202.0</v>
      </c>
    </row>
    <row r="3291" spans="19:22" ht="12.75">
      <c r="S3291" t="str">
        <f>IF(ISNUMBER(SEARCH(ZAKL_DATA!$B$18,FU!$U3291)),U3291,"")</f>
        <v>Němčice</v>
      </c>
      <c r="T3291" t="str">
        <f t="array" ref="T3291">IFERROR(INDEX($S$3:$S$6255,SMALL(IF(ISNUMBER(SEARCH("",$S$3:$S$6255)),ROW($S$1:$S$6253),""),ROW(S3289))),"")</f>
        <v>Němčice</v>
      </c>
      <c r="U3291" t="s">
        <v>4567</v>
      </c>
      <c r="V3291">
        <v>565211.0</v>
      </c>
    </row>
    <row r="3292" spans="19:22" ht="12.75">
      <c r="S3292" t="str">
        <f>IF(ISNUMBER(SEARCH(ZAKL_DATA!$B$18,FU!$U3292)),U3292,"")</f>
        <v>Němčice</v>
      </c>
      <c r="T3292" t="str">
        <f t="array" ref="T3292">IFERROR(INDEX($S$3:$S$6255,SMALL(IF(ISNUMBER(SEARCH("",$S$3:$S$6255)),ROW($S$1:$S$6253),""),ROW(S3290))),"")</f>
        <v>Němčice</v>
      </c>
      <c r="U3292" t="s">
        <v>4567</v>
      </c>
      <c r="V3292">
        <v>565229.0</v>
      </c>
    </row>
    <row r="3293" spans="19:22" ht="12.75">
      <c r="S3293" t="str">
        <f>IF(ISNUMBER(SEARCH(ZAKL_DATA!$B$18,FU!$U3293)),U3293,"")</f>
        <v>Němčice</v>
      </c>
      <c r="T3293" t="str">
        <f t="array" ref="T3293">IFERROR(INDEX($S$3:$S$6255,SMALL(IF(ISNUMBER(SEARCH("",$S$3:$S$6255)),ROW($S$1:$S$6253),""),ROW(S3291))),"")</f>
        <v>Němčice</v>
      </c>
      <c r="U3293" t="s">
        <v>4567</v>
      </c>
      <c r="V3293">
        <v>565237.0</v>
      </c>
    </row>
    <row r="3294" spans="19:22" ht="12.75">
      <c r="S3294" t="str">
        <f>IF(ISNUMBER(SEARCH(ZAKL_DATA!$B$18,FU!$U3294)),U3294,"")</f>
        <v>Němčice</v>
      </c>
      <c r="T3294" t="str">
        <f t="array" ref="T3294">IFERROR(INDEX($S$3:$S$6255,SMALL(IF(ISNUMBER(SEARCH("",$S$3:$S$6255)),ROW($S$1:$S$6253),""),ROW(S3292))),"")</f>
        <v>Němčice</v>
      </c>
      <c r="U3294" t="s">
        <v>4567</v>
      </c>
      <c r="V3294">
        <v>565245.0</v>
      </c>
    </row>
    <row r="3295" spans="19:22" ht="12.75">
      <c r="S3295" t="str">
        <f>IF(ISNUMBER(SEARCH(ZAKL_DATA!$B$18,FU!$U3295)),U3295,"")</f>
        <v>Němčice</v>
      </c>
      <c r="T3295" t="str">
        <f t="array" ref="T3295">IFERROR(INDEX($S$3:$S$6255,SMALL(IF(ISNUMBER(SEARCH("",$S$3:$S$6255)),ROW($S$1:$S$6253),""),ROW(S3293))),"")</f>
        <v>Němčice</v>
      </c>
      <c r="U3295" t="s">
        <v>4567</v>
      </c>
      <c r="V3295">
        <v>565253.0</v>
      </c>
    </row>
    <row r="3296" spans="19:22" ht="12.75">
      <c r="S3296" t="str">
        <f>IF(ISNUMBER(SEARCH(ZAKL_DATA!$B$18,FU!$U3296)),U3296,"")</f>
        <v>Němčice</v>
      </c>
      <c r="T3296" t="str">
        <f t="array" ref="T3296">IFERROR(INDEX($S$3:$S$6255,SMALL(IF(ISNUMBER(SEARCH("",$S$3:$S$6255)),ROW($S$1:$S$6253),""),ROW(S3294))),"")</f>
        <v>Němčice</v>
      </c>
      <c r="U3296" t="s">
        <v>4567</v>
      </c>
      <c r="V3296">
        <v>565261.0</v>
      </c>
    </row>
    <row r="3297" spans="19:22" ht="12.75">
      <c r="S3297" t="str">
        <f>IF(ISNUMBER(SEARCH(ZAKL_DATA!$B$18,FU!$U3297)),U3297,"")</f>
        <v>Němčice</v>
      </c>
      <c r="T3297" t="str">
        <f t="array" ref="T3297">IFERROR(INDEX($S$3:$S$6255,SMALL(IF(ISNUMBER(SEARCH("",$S$3:$S$6255)),ROW($S$1:$S$6253),""),ROW(S3295))),"")</f>
        <v>Němčice</v>
      </c>
      <c r="U3297" t="s">
        <v>4567</v>
      </c>
      <c r="V3297">
        <v>565270.0</v>
      </c>
    </row>
    <row r="3298" spans="19:22" ht="12.75">
      <c r="S3298" t="str">
        <f>IF(ISNUMBER(SEARCH(ZAKL_DATA!$B$18,FU!$U3298)),U3298,"")</f>
        <v>Němčice nad Hanou</v>
      </c>
      <c r="T3298" t="str">
        <f t="array" ref="T3298">IFERROR(INDEX($S$3:$S$6255,SMALL(IF(ISNUMBER(SEARCH("",$S$3:$S$6255)),ROW($S$1:$S$6253),""),ROW(S3296))),"")</f>
        <v>Němčice nad Hanou</v>
      </c>
      <c r="U3298" t="s">
        <v>8331</v>
      </c>
      <c r="V3298">
        <v>565288.0</v>
      </c>
    </row>
    <row r="3299" spans="19:22" ht="12.75">
      <c r="S3299" t="str">
        <f>IF(ISNUMBER(SEARCH(ZAKL_DATA!$B$18,FU!$U3299)),U3299,"")</f>
        <v>Němčičky</v>
      </c>
      <c r="T3299" t="str">
        <f t="array" ref="T3299">IFERROR(INDEX($S$3:$S$6255,SMALL(IF(ISNUMBER(SEARCH("",$S$3:$S$6255)),ROW($S$1:$S$6253),""),ROW(S3297))),"")</f>
        <v>Němčičky</v>
      </c>
      <c r="U3299" t="s">
        <v>7895</v>
      </c>
      <c r="V3299">
        <v>565296.0</v>
      </c>
    </row>
    <row r="3300" spans="19:22" ht="12.75">
      <c r="S3300" t="str">
        <f>IF(ISNUMBER(SEARCH(ZAKL_DATA!$B$18,FU!$U3300)),U3300,"")</f>
        <v>Němčičky</v>
      </c>
      <c r="T3300" t="str">
        <f t="array" ref="T3300">IFERROR(INDEX($S$3:$S$6255,SMALL(IF(ISNUMBER(SEARCH("",$S$3:$S$6255)),ROW($S$1:$S$6253),""),ROW(S3298))),"")</f>
        <v>Němčičky</v>
      </c>
      <c r="U3300" t="s">
        <v>7895</v>
      </c>
      <c r="V3300">
        <v>565300.0</v>
      </c>
    </row>
    <row r="3301" spans="19:22" ht="12.75">
      <c r="S3301" t="str">
        <f>IF(ISNUMBER(SEARCH(ZAKL_DATA!$B$18,FU!$U3301)),U3301,"")</f>
        <v>Němčičky</v>
      </c>
      <c r="T3301" t="str">
        <f t="array" ref="T3301">IFERROR(INDEX($S$3:$S$6255,SMALL(IF(ISNUMBER(SEARCH("",$S$3:$S$6255)),ROW($S$1:$S$6253),""),ROW(S3299))),"")</f>
        <v>Němčičky</v>
      </c>
      <c r="U3301" t="s">
        <v>7895</v>
      </c>
      <c r="V3301">
        <v>565318.0</v>
      </c>
    </row>
    <row r="3302" spans="19:22" ht="12.75">
      <c r="S3302" t="str">
        <f>IF(ISNUMBER(SEARCH(ZAKL_DATA!$B$18,FU!$U3302)),U3302,"")</f>
        <v>Němčovice</v>
      </c>
      <c r="T3302" t="str">
        <f t="array" ref="T3302">IFERROR(INDEX($S$3:$S$6255,SMALL(IF(ISNUMBER(SEARCH("",$S$3:$S$6255)),ROW($S$1:$S$6253),""),ROW(S3300))),"")</f>
        <v>Němčovice</v>
      </c>
      <c r="U3302" t="s">
        <v>6743</v>
      </c>
      <c r="V3302">
        <v>565326.0</v>
      </c>
    </row>
    <row r="3303" spans="19:22" ht="12.75">
      <c r="S3303" t="str">
        <f>IF(ISNUMBER(SEARCH(ZAKL_DATA!$B$18,FU!$U3303)),U3303,"")</f>
        <v>Němětice</v>
      </c>
      <c r="T3303" t="str">
        <f t="array" ref="T3303">IFERROR(INDEX($S$3:$S$6255,SMALL(IF(ISNUMBER(SEARCH("",$S$3:$S$6255)),ROW($S$1:$S$6253),""),ROW(S3301))),"")</f>
        <v>Němětice</v>
      </c>
      <c r="U3303" t="s">
        <v>4603</v>
      </c>
      <c r="V3303">
        <v>565334.0</v>
      </c>
    </row>
    <row r="3304" spans="19:22" ht="12.75">
      <c r="S3304" t="str">
        <f>IF(ISNUMBER(SEARCH(ZAKL_DATA!$B$18,FU!$U3304)),U3304,"")</f>
        <v>Nemile</v>
      </c>
      <c r="T3304" t="str">
        <f t="array" ref="T3304">IFERROR(INDEX($S$3:$S$6255,SMALL(IF(ISNUMBER(SEARCH("",$S$3:$S$6255)),ROW($S$1:$S$6253),""),ROW(S3302))),"")</f>
        <v>Nemile</v>
      </c>
      <c r="U3304" t="s">
        <v>5843</v>
      </c>
      <c r="V3304">
        <v>565342.0</v>
      </c>
    </row>
    <row r="3305" spans="19:22" ht="12.75">
      <c r="S3305" t="str">
        <f>IF(ISNUMBER(SEARCH(ZAKL_DATA!$B$18,FU!$U3305)),U3305,"")</f>
        <v>Nemochovice</v>
      </c>
      <c r="T3305" t="str">
        <f t="array" ref="T3305">IFERROR(INDEX($S$3:$S$6255,SMALL(IF(ISNUMBER(SEARCH("",$S$3:$S$6255)),ROW($S$1:$S$6253),""),ROW(S3303))),"")</f>
        <v>Nemochovice</v>
      </c>
      <c r="U3305" t="s">
        <v>8551</v>
      </c>
      <c r="V3305">
        <v>565351.0</v>
      </c>
    </row>
    <row r="3306" spans="19:22" ht="12.75">
      <c r="S3306" t="str">
        <f>IF(ISNUMBER(SEARCH(ZAKL_DATA!$B$18,FU!$U3306)),U3306,"")</f>
        <v>Nemojany</v>
      </c>
      <c r="T3306" t="str">
        <f t="array" ref="T3306">IFERROR(INDEX($S$3:$S$6255,SMALL(IF(ISNUMBER(SEARCH("",$S$3:$S$6255)),ROW($S$1:$S$6253),""),ROW(S3304))),"")</f>
        <v>Nemojany</v>
      </c>
      <c r="U3306" t="s">
        <v>8552</v>
      </c>
      <c r="V3306">
        <v>565369.0</v>
      </c>
    </row>
    <row r="3307" spans="19:22" ht="12.75">
      <c r="S3307" t="str">
        <f>IF(ISNUMBER(SEARCH(ZAKL_DATA!$B$18,FU!$U3307)),U3307,"")</f>
        <v>Nemojov</v>
      </c>
      <c r="T3307" t="str">
        <f t="array" ref="T3307">IFERROR(INDEX($S$3:$S$6255,SMALL(IF(ISNUMBER(SEARCH("",$S$3:$S$6255)),ROW($S$1:$S$6253),""),ROW(S3305))),"")</f>
        <v>Nemojov</v>
      </c>
      <c r="U3307" t="s">
        <v>7665</v>
      </c>
      <c r="V3307">
        <v>565377.0</v>
      </c>
    </row>
    <row r="3308" spans="19:22" ht="12.75">
      <c r="S3308" t="str">
        <f>IF(ISNUMBER(SEARCH(ZAKL_DATA!$B$18,FU!$U3308)),U3308,"")</f>
        <v>Nemotice</v>
      </c>
      <c r="T3308" t="str">
        <f t="array" ref="T3308">IFERROR(INDEX($S$3:$S$6255,SMALL(IF(ISNUMBER(SEARCH("",$S$3:$S$6255)),ROW($S$1:$S$6253),""),ROW(S3306))),"")</f>
        <v>Nemotice</v>
      </c>
      <c r="U3308" t="s">
        <v>8553</v>
      </c>
      <c r="V3308">
        <v>565385.0</v>
      </c>
    </row>
    <row r="3309" spans="19:22" ht="12.75">
      <c r="S3309" t="str">
        <f>IF(ISNUMBER(SEARCH(ZAKL_DATA!$B$18,FU!$U3309)),U3309,"")</f>
        <v>Nemyčeves</v>
      </c>
      <c r="T3309" t="str">
        <f t="array" ref="T3309">IFERROR(INDEX($S$3:$S$6255,SMALL(IF(ISNUMBER(SEARCH("",$S$3:$S$6255)),ROW($S$1:$S$6253),""),ROW(S3307))),"")</f>
        <v>Nemyčeves</v>
      </c>
      <c r="U3309" t="s">
        <v>7231</v>
      </c>
      <c r="V3309">
        <v>565393.0</v>
      </c>
    </row>
    <row r="3310" spans="19:22" ht="12.75">
      <c r="S3310" t="str">
        <f>IF(ISNUMBER(SEARCH(ZAKL_DATA!$B$18,FU!$U3310)),U3310,"")</f>
        <v>Nemyslovice</v>
      </c>
      <c r="T3310" t="str">
        <f t="array" ref="T3310">IFERROR(INDEX($S$3:$S$6255,SMALL(IF(ISNUMBER(SEARCH("",$S$3:$S$6255)),ROW($S$1:$S$6253),""),ROW(S3308))),"")</f>
        <v>Nemyslovice</v>
      </c>
      <c r="U3310" t="s">
        <v>7058</v>
      </c>
      <c r="V3310">
        <v>565407.0</v>
      </c>
    </row>
    <row r="3311" spans="19:22" ht="12.75">
      <c r="S3311" t="str">
        <f>IF(ISNUMBER(SEARCH(ZAKL_DATA!$B$18,FU!$U3311)),U3311,"")</f>
        <v>Nemyšl</v>
      </c>
      <c r="T3311" t="str">
        <f t="array" ref="T3311">IFERROR(INDEX($S$3:$S$6255,SMALL(IF(ISNUMBER(SEARCH("",$S$3:$S$6255)),ROW($S$1:$S$6253),""),ROW(S3309))),"")</f>
        <v>Nemyšl</v>
      </c>
      <c r="U3311" t="s">
        <v>5774</v>
      </c>
      <c r="V3311">
        <v>565415.0</v>
      </c>
    </row>
    <row r="3312" spans="19:22" ht="12.75">
      <c r="S3312" t="str">
        <f>IF(ISNUMBER(SEARCH(ZAKL_DATA!$B$18,FU!$U3312)),U3312,"")</f>
        <v>Nenačovice</v>
      </c>
      <c r="T3312" t="str">
        <f t="array" ref="T3312">IFERROR(INDEX($S$3:$S$6255,SMALL(IF(ISNUMBER(SEARCH("",$S$3:$S$6255)),ROW($S$1:$S$6253),""),ROW(S3310))),"")</f>
        <v>Nenačovice</v>
      </c>
      <c r="U3312" t="s">
        <v>4314</v>
      </c>
      <c r="V3312">
        <v>565423.0</v>
      </c>
    </row>
    <row r="3313" spans="19:22" ht="12.75">
      <c r="S3313" t="str">
        <f>IF(ISNUMBER(SEARCH(ZAKL_DATA!$B$18,FU!$U3313)),U3313,"")</f>
        <v>Nenkovice</v>
      </c>
      <c r="T3313" t="str">
        <f t="array" ref="T3313">IFERROR(INDEX($S$3:$S$6255,SMALL(IF(ISNUMBER(SEARCH("",$S$3:$S$6255)),ROW($S$1:$S$6253),""),ROW(S3311))),"")</f>
        <v>Nenkovice</v>
      </c>
      <c r="U3313" t="s">
        <v>8088</v>
      </c>
      <c r="V3313">
        <v>565431.0</v>
      </c>
    </row>
    <row r="3314" spans="19:22" ht="12.75">
      <c r="S3314" t="str">
        <f>IF(ISNUMBER(SEARCH(ZAKL_DATA!$B$18,FU!$U3314)),U3314,"")</f>
        <v>Neplachov</v>
      </c>
      <c r="T3314" t="str">
        <f t="array" ref="T3314">IFERROR(INDEX($S$3:$S$6255,SMALL(IF(ISNUMBER(SEARCH("",$S$3:$S$6255)),ROW($S$1:$S$6253),""),ROW(S3312))),"")</f>
        <v>Neplachov</v>
      </c>
      <c r="U3314" t="s">
        <v>4489</v>
      </c>
      <c r="V3314">
        <v>565440.0</v>
      </c>
    </row>
    <row r="3315" spans="19:22" ht="12.75">
      <c r="S3315" t="str">
        <f>IF(ISNUMBER(SEARCH(ZAKL_DATA!$B$18,FU!$U3315)),U3315,"")</f>
        <v>Neplachovice</v>
      </c>
      <c r="T3315" t="str">
        <f t="array" ref="T3315">IFERROR(INDEX($S$3:$S$6255,SMALL(IF(ISNUMBER(SEARCH("",$S$3:$S$6255)),ROW($S$1:$S$6253),""),ROW(S3313))),"")</f>
        <v>Neplachovice</v>
      </c>
      <c r="U3315" t="s">
        <v>5812</v>
      </c>
      <c r="V3315">
        <v>565458.0</v>
      </c>
    </row>
    <row r="3316" spans="19:22" ht="12.75">
      <c r="S3316" t="str">
        <f>IF(ISNUMBER(SEARCH(ZAKL_DATA!$B$18,FU!$U3316)),U3316,"")</f>
        <v>Nepolisy</v>
      </c>
      <c r="T3316" t="str">
        <f t="array" ref="T3316">IFERROR(INDEX($S$3:$S$6255,SMALL(IF(ISNUMBER(SEARCH("",$S$3:$S$6255)),ROW($S$1:$S$6253),""),ROW(S3314))),"")</f>
        <v>Nepolisy</v>
      </c>
      <c r="U3316" t="s">
        <v>7012</v>
      </c>
      <c r="V3316">
        <v>565466.0</v>
      </c>
    </row>
    <row r="3317" spans="19:22" ht="12.75">
      <c r="S3317" t="str">
        <f>IF(ISNUMBER(SEARCH(ZAKL_DATA!$B$18,FU!$U3317)),U3317,"")</f>
        <v>Nepoměřice</v>
      </c>
      <c r="T3317" t="str">
        <f t="array" ref="T3317">IFERROR(INDEX($S$3:$S$6255,SMALL(IF(ISNUMBER(SEARCH("",$S$3:$S$6255)),ROW($S$1:$S$6253),""),ROW(S3315))),"")</f>
        <v>Nepoměřice</v>
      </c>
      <c r="U3317" t="s">
        <v>4376</v>
      </c>
      <c r="V3317">
        <v>565474.0</v>
      </c>
    </row>
    <row r="3318" spans="19:22" ht="12.75">
      <c r="S3318" t="str">
        <f>IF(ISNUMBER(SEARCH(ZAKL_DATA!$B$18,FU!$U3318)),U3318,"")</f>
        <v>Nepomuk</v>
      </c>
      <c r="T3318" t="str">
        <f t="array" ref="T3318">IFERROR(INDEX($S$3:$S$6255,SMALL(IF(ISNUMBER(SEARCH("",$S$3:$S$6255)),ROW($S$1:$S$6253),""),ROW(S3316))),"")</f>
        <v>Nepomuk</v>
      </c>
      <c r="U3318" t="s">
        <v>6083</v>
      </c>
      <c r="V3318">
        <v>565482.0</v>
      </c>
    </row>
    <row r="3319" spans="19:22" ht="12.75">
      <c r="S3319" t="str">
        <f>IF(ISNUMBER(SEARCH(ZAKL_DATA!$B$18,FU!$U3319)),U3319,"")</f>
        <v>Nepomuk</v>
      </c>
      <c r="T3319" t="str">
        <f t="array" ref="T3319">IFERROR(INDEX($S$3:$S$6255,SMALL(IF(ISNUMBER(SEARCH("",$S$3:$S$6255)),ROW($S$1:$S$6253),""),ROW(S3317))),"")</f>
        <v>Nepomuk</v>
      </c>
      <c r="U3319" t="s">
        <v>6083</v>
      </c>
      <c r="V3319">
        <v>565491.0</v>
      </c>
    </row>
    <row r="3320" spans="19:22" ht="12.75">
      <c r="S3320" t="str">
        <f>IF(ISNUMBER(SEARCH(ZAKL_DATA!$B$18,FU!$U3320)),U3320,"")</f>
        <v>Nepomyšl</v>
      </c>
      <c r="T3320" t="str">
        <f t="array" ref="T3320">IFERROR(INDEX($S$3:$S$6255,SMALL(IF(ISNUMBER(SEARCH("",$S$3:$S$6255)),ROW($S$1:$S$6253),""),ROW(S3318))),"")</f>
        <v>Nepomyšl</v>
      </c>
      <c r="U3320" t="s">
        <v>6716</v>
      </c>
      <c r="V3320">
        <v>565504.0</v>
      </c>
    </row>
    <row r="3321" spans="19:22" ht="12.75">
      <c r="S3321" t="str">
        <f>IF(ISNUMBER(SEARCH(ZAKL_DATA!$B$18,FU!$U3321)),U3321,"")</f>
        <v>Neprobylice</v>
      </c>
      <c r="T3321" t="str">
        <f t="array" ref="T3321">IFERROR(INDEX($S$3:$S$6255,SMALL(IF(ISNUMBER(SEARCH("",$S$3:$S$6255)),ROW($S$1:$S$6253),""),ROW(S3319))),"")</f>
        <v>Neprobylice</v>
      </c>
      <c r="U3321" t="s">
        <v>7090</v>
      </c>
      <c r="V3321">
        <v>565512.0</v>
      </c>
    </row>
    <row r="3322" spans="19:22" ht="12.75">
      <c r="S3322" t="str">
        <f>IF(ISNUMBER(SEARCH(ZAKL_DATA!$B$18,FU!$U3322)),U3322,"")</f>
        <v>Nepřevázka</v>
      </c>
      <c r="T3322" t="str">
        <f t="array" ref="T3322">IFERROR(INDEX($S$3:$S$6255,SMALL(IF(ISNUMBER(SEARCH("",$S$3:$S$6255)),ROW($S$1:$S$6253),""),ROW(S3320))),"")</f>
        <v>Nepřevázka</v>
      </c>
      <c r="U3322" t="s">
        <v>4569</v>
      </c>
      <c r="V3322">
        <v>565521.0</v>
      </c>
    </row>
    <row r="3323" spans="19:22" ht="12.75">
      <c r="S3323" t="str">
        <f>IF(ISNUMBER(SEARCH(ZAKL_DATA!$B$18,FU!$U3323)),U3323,"")</f>
        <v>Neratov</v>
      </c>
      <c r="T3323" t="str">
        <f t="array" ref="T3323">IFERROR(INDEX($S$3:$S$6255,SMALL(IF(ISNUMBER(SEARCH("",$S$3:$S$6255)),ROW($S$1:$S$6253),""),ROW(S3321))),"")</f>
        <v>Neratov</v>
      </c>
      <c r="U3323" t="s">
        <v>7217</v>
      </c>
      <c r="V3323">
        <v>565539.0</v>
      </c>
    </row>
    <row r="3324" spans="19:22" ht="12.75">
      <c r="S3324" t="str">
        <f>IF(ISNUMBER(SEARCH(ZAKL_DATA!$B$18,FU!$U3324)),U3324,"")</f>
        <v>Neratovice</v>
      </c>
      <c r="T3324" t="str">
        <f t="array" ref="T3324">IFERROR(INDEX($S$3:$S$6255,SMALL(IF(ISNUMBER(SEARCH("",$S$3:$S$6255)),ROW($S$1:$S$6253),""),ROW(S3322))),"")</f>
        <v>Neratovice</v>
      </c>
      <c r="U3324" t="s">
        <v>4458</v>
      </c>
      <c r="V3324">
        <v>565547.0</v>
      </c>
    </row>
    <row r="3325" spans="19:22" ht="12.75">
      <c r="S3325" t="str">
        <f>IF(ISNUMBER(SEARCH(ZAKL_DATA!$B$18,FU!$U3325)),U3325,"")</f>
        <v>Nerestce</v>
      </c>
      <c r="T3325" t="str">
        <f t="array" ref="T3325">IFERROR(INDEX($S$3:$S$6255,SMALL(IF(ISNUMBER(SEARCH("",$S$3:$S$6255)),ROW($S$1:$S$6253),""),ROW(S3323))),"")</f>
        <v>Nerestce</v>
      </c>
      <c r="U3325" t="s">
        <v>6348</v>
      </c>
      <c r="V3325">
        <v>565555.0</v>
      </c>
    </row>
    <row r="3326" spans="19:22" ht="12.75">
      <c r="S3326" t="str">
        <f>IF(ISNUMBER(SEARCH(ZAKL_DATA!$B$18,FU!$U3326)),U3326,"")</f>
        <v>Neslovice</v>
      </c>
      <c r="T3326" t="str">
        <f t="array" ref="T3326">IFERROR(INDEX($S$3:$S$6255,SMALL(IF(ISNUMBER(SEARCH("",$S$3:$S$6255)),ROW($S$1:$S$6253),""),ROW(S3324))),"")</f>
        <v>Neslovice</v>
      </c>
      <c r="U3326" t="s">
        <v>7896</v>
      </c>
      <c r="V3326">
        <v>565563.0</v>
      </c>
    </row>
    <row r="3327" spans="19:22" ht="12.75">
      <c r="S3327" t="str">
        <f>IF(ISNUMBER(SEARCH(ZAKL_DATA!$B$18,FU!$U3327)),U3327,"")</f>
        <v>Nesovice</v>
      </c>
      <c r="T3327" t="str">
        <f t="array" ref="T3327">IFERROR(INDEX($S$3:$S$6255,SMALL(IF(ISNUMBER(SEARCH("",$S$3:$S$6255)),ROW($S$1:$S$6253),""),ROW(S3325))),"")</f>
        <v>Nesovice</v>
      </c>
      <c r="U3327" t="s">
        <v>8554</v>
      </c>
      <c r="V3327">
        <v>565571.0</v>
      </c>
    </row>
    <row r="3328" spans="19:22" ht="12.75">
      <c r="S3328" t="str">
        <f>IF(ISNUMBER(SEARCH(ZAKL_DATA!$B$18,FU!$U3328)),U3328,"")</f>
        <v>Nespeky</v>
      </c>
      <c r="T3328" t="str">
        <f t="array" ref="T3328">IFERROR(INDEX($S$3:$S$6255,SMALL(IF(ISNUMBER(SEARCH("",$S$3:$S$6255)),ROW($S$1:$S$6253),""),ROW(S3326))),"")</f>
        <v>Nespeky</v>
      </c>
      <c r="U3328" t="s">
        <v>3996</v>
      </c>
      <c r="V3328">
        <v>565580.0</v>
      </c>
    </row>
    <row r="3329" spans="19:22" ht="12.75">
      <c r="S3329" t="str">
        <f>IF(ISNUMBER(SEARCH(ZAKL_DATA!$B$18,FU!$U3329)),U3329,"")</f>
        <v>Nestrašovice</v>
      </c>
      <c r="T3329" t="str">
        <f t="array" ref="T3329">IFERROR(INDEX($S$3:$S$6255,SMALL(IF(ISNUMBER(SEARCH("",$S$3:$S$6255)),ROW($S$1:$S$6253),""),ROW(S3327))),"")</f>
        <v>Nestrašovice</v>
      </c>
      <c r="U3329" t="s">
        <v>6530</v>
      </c>
      <c r="V3329">
        <v>565598.0</v>
      </c>
    </row>
    <row r="3330" spans="19:22" ht="12.75">
      <c r="S3330" t="str">
        <f>IF(ISNUMBER(SEARCH(ZAKL_DATA!$B$18,FU!$U3330)),U3330,"")</f>
        <v>Nesuchyně</v>
      </c>
      <c r="T3330" t="str">
        <f t="array" ref="T3330">IFERROR(INDEX($S$3:$S$6255,SMALL(IF(ISNUMBER(SEARCH("",$S$3:$S$6255)),ROW($S$1:$S$6253),""),ROW(S3328))),"")</f>
        <v>Nesuchyně</v>
      </c>
      <c r="U3330" t="s">
        <v>5061</v>
      </c>
      <c r="V3330">
        <v>565601.0</v>
      </c>
    </row>
    <row r="3331" spans="19:22" ht="12.75">
      <c r="S3331" t="str">
        <f>IF(ISNUMBER(SEARCH(ZAKL_DATA!$B$18,FU!$U3331)),U3331,"")</f>
        <v>Nesvačilka</v>
      </c>
      <c r="T3331" t="str">
        <f t="array" ref="T3331">IFERROR(INDEX($S$3:$S$6255,SMALL(IF(ISNUMBER(SEARCH("",$S$3:$S$6255)),ROW($S$1:$S$6253),""),ROW(S3329))),"")</f>
        <v>Nesvačilka</v>
      </c>
      <c r="U3331" t="s">
        <v>7897</v>
      </c>
      <c r="V3331">
        <v>565610.0</v>
      </c>
    </row>
    <row r="3332" spans="19:22" ht="12.75">
      <c r="S3332" t="str">
        <f>IF(ISNUMBER(SEARCH(ZAKL_DATA!$B$18,FU!$U3332)),U3332,"")</f>
        <v>Nesvačily</v>
      </c>
      <c r="T3332" t="str">
        <f t="array" ref="T3332">IFERROR(INDEX($S$3:$S$6255,SMALL(IF(ISNUMBER(SEARCH("",$S$3:$S$6255)),ROW($S$1:$S$6253),""),ROW(S3330))),"")</f>
        <v>Nesvačily</v>
      </c>
      <c r="U3332" t="s">
        <v>4379</v>
      </c>
      <c r="V3332">
        <v>565628.0</v>
      </c>
    </row>
    <row r="3333" spans="19:22" ht="12.75">
      <c r="S3333" t="str">
        <f>IF(ISNUMBER(SEARCH(ZAKL_DATA!$B$18,FU!$U3333)),U3333,"")</f>
        <v>Netín</v>
      </c>
      <c r="T3333" t="str">
        <f t="array" ref="T3333">IFERROR(INDEX($S$3:$S$6255,SMALL(IF(ISNUMBER(SEARCH("",$S$3:$S$6255)),ROW($S$1:$S$6253),""),ROW(S3331))),"")</f>
        <v>Netín</v>
      </c>
      <c r="U3333" t="s">
        <v>8742</v>
      </c>
      <c r="V3333">
        <v>565636.0</v>
      </c>
    </row>
    <row r="3334" spans="19:22" ht="12.75">
      <c r="S3334" t="str">
        <f>IF(ISNUMBER(SEARCH(ZAKL_DATA!$B$18,FU!$U3334)),U3334,"")</f>
        <v>Netolice</v>
      </c>
      <c r="T3334" t="str">
        <f t="array" ref="T3334">IFERROR(INDEX($S$3:$S$6255,SMALL(IF(ISNUMBER(SEARCH("",$S$3:$S$6255)),ROW($S$1:$S$6253),""),ROW(S3332))),"")</f>
        <v>Netolice</v>
      </c>
      <c r="U3334" t="s">
        <v>5609</v>
      </c>
      <c r="V3334">
        <v>565644.0</v>
      </c>
    </row>
    <row r="3335" spans="19:22" ht="12.75">
      <c r="S3335" t="str">
        <f>IF(ISNUMBER(SEARCH(ZAKL_DATA!$B$18,FU!$U3335)),U3335,"")</f>
        <v>Netřebice</v>
      </c>
      <c r="T3335" t="str">
        <f t="array" ref="T3335">IFERROR(INDEX($S$3:$S$6255,SMALL(IF(ISNUMBER(SEARCH("",$S$3:$S$6255)),ROW($S$1:$S$6253),""),ROW(S3333))),"")</f>
        <v>Netřebice</v>
      </c>
      <c r="U3335" t="s">
        <v>4442</v>
      </c>
      <c r="V3335">
        <v>565652.0</v>
      </c>
    </row>
    <row r="3336" spans="19:22" ht="12.75">
      <c r="S3336" t="str">
        <f>IF(ISNUMBER(SEARCH(ZAKL_DATA!$B$18,FU!$U3336)),U3336,"")</f>
        <v>Netřebice</v>
      </c>
      <c r="T3336" t="str">
        <f t="array" ref="T3336">IFERROR(INDEX($S$3:$S$6255,SMALL(IF(ISNUMBER(SEARCH("",$S$3:$S$6255)),ROW($S$1:$S$6253),""),ROW(S3334))),"")</f>
        <v>Netřebice</v>
      </c>
      <c r="U3336" t="s">
        <v>4442</v>
      </c>
      <c r="V3336">
        <v>565661.0</v>
      </c>
    </row>
    <row r="3337" spans="19:22" ht="12.75">
      <c r="S3337" t="str">
        <f>IF(ISNUMBER(SEARCH(ZAKL_DATA!$B$18,FU!$U3337)),U3337,"")</f>
        <v>Netunice</v>
      </c>
      <c r="T3337" t="str">
        <f t="array" ref="T3337">IFERROR(INDEX($S$3:$S$6255,SMALL(IF(ISNUMBER(SEARCH("",$S$3:$S$6255)),ROW($S$1:$S$6253),""),ROW(S3335))),"")</f>
        <v>Netunice</v>
      </c>
      <c r="U3337" t="s">
        <v>6084</v>
      </c>
      <c r="V3337">
        <v>565679.0</v>
      </c>
    </row>
    <row r="3338" spans="19:22" ht="12.75">
      <c r="S3338" t="str">
        <f>IF(ISNUMBER(SEARCH(ZAKL_DATA!$B$18,FU!$U3338)),U3338,"")</f>
        <v>Netvořice</v>
      </c>
      <c r="T3338" t="str">
        <f t="array" ref="T3338">IFERROR(INDEX($S$3:$S$6255,SMALL(IF(ISNUMBER(SEARCH("",$S$3:$S$6255)),ROW($S$1:$S$6253),""),ROW(S3336))),"")</f>
        <v>Netvořice</v>
      </c>
      <c r="U3338" t="s">
        <v>3998</v>
      </c>
      <c r="V3338">
        <v>565695.0</v>
      </c>
    </row>
    <row r="3339" spans="19:22" ht="12.75">
      <c r="S3339" t="str">
        <f>IF(ISNUMBER(SEARCH(ZAKL_DATA!$B$18,FU!$U3339)),U3339,"")</f>
        <v>Neubuz</v>
      </c>
      <c r="T3339" t="str">
        <f t="array" ref="T3339">IFERROR(INDEX($S$3:$S$6255,SMALL(IF(ISNUMBER(SEARCH("",$S$3:$S$6255)),ROW($S$1:$S$6253),""),ROW(S3337))),"")</f>
        <v>Neubuz</v>
      </c>
      <c r="U3339" t="s">
        <v>8035</v>
      </c>
      <c r="V3339">
        <v>565709.0</v>
      </c>
    </row>
    <row r="3340" spans="19:22" ht="12.75">
      <c r="S3340" t="str">
        <f>IF(ISNUMBER(SEARCH(ZAKL_DATA!$B$18,FU!$U3340)),U3340,"")</f>
        <v>Neuměř</v>
      </c>
      <c r="T3340" t="str">
        <f t="array" ref="T3340">IFERROR(INDEX($S$3:$S$6255,SMALL(IF(ISNUMBER(SEARCH("",$S$3:$S$6255)),ROW($S$1:$S$6253),""),ROW(S3338))),"")</f>
        <v>Neuměř</v>
      </c>
      <c r="U3340" t="s">
        <v>5894</v>
      </c>
      <c r="V3340">
        <v>565717.0</v>
      </c>
    </row>
    <row r="3341" spans="19:22" ht="12.75">
      <c r="S3341" t="str">
        <f>IF(ISNUMBER(SEARCH(ZAKL_DATA!$B$18,FU!$U3341)),U3341,"")</f>
        <v>Neuměřice</v>
      </c>
      <c r="T3341" t="str">
        <f t="array" ref="T3341">IFERROR(INDEX($S$3:$S$6255,SMALL(IF(ISNUMBER(SEARCH("",$S$3:$S$6255)),ROW($S$1:$S$6253),""),ROW(S3339))),"")</f>
        <v>Neuměřice</v>
      </c>
      <c r="U3341" t="s">
        <v>4225</v>
      </c>
      <c r="V3341">
        <v>565725.0</v>
      </c>
    </row>
    <row r="3342" spans="19:22" ht="12.75">
      <c r="S3342" t="str">
        <f>IF(ISNUMBER(SEARCH(ZAKL_DATA!$B$18,FU!$U3342)),U3342,"")</f>
        <v>Neumětely</v>
      </c>
      <c r="T3342" t="str">
        <f t="array" ref="T3342">IFERROR(INDEX($S$3:$S$6255,SMALL(IF(ISNUMBER(SEARCH("",$S$3:$S$6255)),ROW($S$1:$S$6253),""),ROW(S3340))),"")</f>
        <v>Neumětely</v>
      </c>
      <c r="U3342" t="s">
        <v>4124</v>
      </c>
      <c r="V3342">
        <v>565733.0</v>
      </c>
    </row>
    <row r="3343" spans="19:22" ht="12.75">
      <c r="S3343" t="str">
        <f>IF(ISNUMBER(SEARCH(ZAKL_DATA!$B$18,FU!$U3343)),U3343,"")</f>
        <v>Neurazy</v>
      </c>
      <c r="T3343" t="str">
        <f t="array" ref="T3343">IFERROR(INDEX($S$3:$S$6255,SMALL(IF(ISNUMBER(SEARCH("",$S$3:$S$6255)),ROW($S$1:$S$6253),""),ROW(S3341))),"")</f>
        <v>Neurazy</v>
      </c>
      <c r="U3343" t="s">
        <v>6085</v>
      </c>
      <c r="V3343">
        <v>565741.0</v>
      </c>
    </row>
    <row r="3344" spans="19:22" ht="12.75">
      <c r="S3344" t="str">
        <f>IF(ISNUMBER(SEARCH(ZAKL_DATA!$B$18,FU!$U3344)),U3344,"")</f>
        <v>Neustupov</v>
      </c>
      <c r="T3344" t="str">
        <f t="array" ref="T3344">IFERROR(INDEX($S$3:$S$6255,SMALL(IF(ISNUMBER(SEARCH("",$S$3:$S$6255)),ROW($S$1:$S$6253),""),ROW(S3342))),"")</f>
        <v>Neustupov</v>
      </c>
      <c r="U3344" t="s">
        <v>3999</v>
      </c>
      <c r="V3344">
        <v>565750.0</v>
      </c>
    </row>
    <row r="3345" spans="19:22" ht="12.75">
      <c r="S3345" t="str">
        <f>IF(ISNUMBER(SEARCH(ZAKL_DATA!$B$18,FU!$U3345)),U3345,"")</f>
        <v>Nevcehle</v>
      </c>
      <c r="T3345" t="str">
        <f t="array" ref="T3345">IFERROR(INDEX($S$3:$S$6255,SMALL(IF(ISNUMBER(SEARCH("",$S$3:$S$6255)),ROW($S$1:$S$6253),""),ROW(S3343))),"")</f>
        <v>Nevcehle</v>
      </c>
      <c r="U3345" t="s">
        <v>8180</v>
      </c>
      <c r="V3345">
        <v>565768.0</v>
      </c>
    </row>
    <row r="3346" spans="19:22" ht="12.75">
      <c r="S3346" t="str">
        <f>IF(ISNUMBER(SEARCH(ZAKL_DATA!$B$18,FU!$U3346)),U3346,"")</f>
        <v>Neveklov</v>
      </c>
      <c r="T3346" t="str">
        <f t="array" ref="T3346">IFERROR(INDEX($S$3:$S$6255,SMALL(IF(ISNUMBER(SEARCH("",$S$3:$S$6255)),ROW($S$1:$S$6253),""),ROW(S3344))),"")</f>
        <v>Neveklov</v>
      </c>
      <c r="U3346" t="s">
        <v>4000</v>
      </c>
      <c r="V3346">
        <v>565776.0</v>
      </c>
    </row>
    <row r="3347" spans="19:22" ht="12.75">
      <c r="S3347" t="str">
        <f>IF(ISNUMBER(SEARCH(ZAKL_DATA!$B$18,FU!$U3347)),U3347,"")</f>
        <v>Neveklovice</v>
      </c>
      <c r="T3347" t="str">
        <f t="array" ref="T3347">IFERROR(INDEX($S$3:$S$6255,SMALL(IF(ISNUMBER(SEARCH("",$S$3:$S$6255)),ROW($S$1:$S$6253),""),ROW(S3345))),"")</f>
        <v>Neveklovice</v>
      </c>
      <c r="U3347" t="s">
        <v>7127</v>
      </c>
      <c r="V3347">
        <v>565784.0</v>
      </c>
    </row>
    <row r="3348" spans="19:22" ht="12.75">
      <c r="S3348" t="str">
        <f>IF(ISNUMBER(SEARCH(ZAKL_DATA!$B$18,FU!$U3348)),U3348,"")</f>
        <v>Nevězice</v>
      </c>
      <c r="T3348" t="str">
        <f t="array" ref="T3348">IFERROR(INDEX($S$3:$S$6255,SMALL(IF(ISNUMBER(SEARCH("",$S$3:$S$6255)),ROW($S$1:$S$6253),""),ROW(S3346))),"")</f>
        <v>Nevězice</v>
      </c>
      <c r="U3348" t="s">
        <v>5544</v>
      </c>
      <c r="V3348">
        <v>565792.0</v>
      </c>
    </row>
    <row r="3349" spans="19:22" ht="12.75">
      <c r="S3349" t="str">
        <f>IF(ISNUMBER(SEARCH(ZAKL_DATA!$B$18,FU!$U3349)),U3349,"")</f>
        <v>Nevid</v>
      </c>
      <c r="T3349" t="str">
        <f t="array" ref="T3349">IFERROR(INDEX($S$3:$S$6255,SMALL(IF(ISNUMBER(SEARCH("",$S$3:$S$6255)),ROW($S$1:$S$6253),""),ROW(S3347))),"")</f>
        <v>Nevid</v>
      </c>
      <c r="U3349" t="s">
        <v>4977</v>
      </c>
      <c r="V3349">
        <v>565806.0</v>
      </c>
    </row>
    <row r="3350" spans="19:22" ht="12.75">
      <c r="S3350" t="str">
        <f>IF(ISNUMBER(SEARCH(ZAKL_DATA!$B$18,FU!$U3350)),U3350,"")</f>
        <v>Nevojice</v>
      </c>
      <c r="T3350" t="str">
        <f t="array" ref="T3350">IFERROR(INDEX($S$3:$S$6255,SMALL(IF(ISNUMBER(SEARCH("",$S$3:$S$6255)),ROW($S$1:$S$6253),""),ROW(S3348))),"")</f>
        <v>Nevojice</v>
      </c>
      <c r="U3350" t="s">
        <v>8555</v>
      </c>
      <c r="V3350">
        <v>565814.0</v>
      </c>
    </row>
    <row r="3351" spans="19:22" ht="12.75">
      <c r="S3351" t="str">
        <f>IF(ISNUMBER(SEARCH(ZAKL_DATA!$B$18,FU!$U3351)),U3351,"")</f>
        <v>Nevolice</v>
      </c>
      <c r="T3351" t="str">
        <f t="array" ref="T3351">IFERROR(INDEX($S$3:$S$6255,SMALL(IF(ISNUMBER(SEARCH("",$S$3:$S$6255)),ROW($S$1:$S$6253),""),ROW(S3349))),"")</f>
        <v>Nevolice</v>
      </c>
      <c r="U3351" t="s">
        <v>5895</v>
      </c>
      <c r="V3351">
        <v>565822.0</v>
      </c>
    </row>
    <row r="3352" spans="19:22" ht="12.75">
      <c r="S3352" t="str">
        <f>IF(ISNUMBER(SEARCH(ZAKL_DATA!$B$18,FU!$U3352)),U3352,"")</f>
        <v>Nevratice</v>
      </c>
      <c r="T3352" t="str">
        <f t="array" ref="T3352">IFERROR(INDEX($S$3:$S$6255,SMALL(IF(ISNUMBER(SEARCH("",$S$3:$S$6255)),ROW($S$1:$S$6253),""),ROW(S3350))),"")</f>
        <v>Nevratice</v>
      </c>
      <c r="U3352" t="s">
        <v>5504</v>
      </c>
      <c r="V3352">
        <v>565831.0</v>
      </c>
    </row>
    <row r="3353" spans="19:22" ht="12.75">
      <c r="S3353" t="str">
        <f>IF(ISNUMBER(SEARCH(ZAKL_DATA!$B$18,FU!$U3353)),U3353,"")</f>
        <v>Nevřeň</v>
      </c>
      <c r="T3353" t="str">
        <f t="array" ref="T3353">IFERROR(INDEX($S$3:$S$6255,SMALL(IF(ISNUMBER(SEARCH("",$S$3:$S$6255)),ROW($S$1:$S$6253),""),ROW(S3351))),"")</f>
        <v>Nevřeň</v>
      </c>
      <c r="U3353" t="s">
        <v>6148</v>
      </c>
      <c r="V3353">
        <v>565849.0</v>
      </c>
    </row>
    <row r="3354" spans="19:22" ht="12.75">
      <c r="S3354" t="str">
        <f>IF(ISNUMBER(SEARCH(ZAKL_DATA!$B$18,FU!$U3354)),U3354,"")</f>
        <v>Nezabudice</v>
      </c>
      <c r="T3354" t="str">
        <f t="array" ref="T3354">IFERROR(INDEX($S$3:$S$6255,SMALL(IF(ISNUMBER(SEARCH("",$S$3:$S$6255)),ROW($S$1:$S$6253),""),ROW(S3352))),"")</f>
        <v>Nezabudice</v>
      </c>
      <c r="U3354" t="s">
        <v>8886</v>
      </c>
      <c r="V3354">
        <v>565857.0</v>
      </c>
    </row>
    <row r="3355" spans="19:22" ht="12.75">
      <c r="S3355" t="str">
        <f>IF(ISNUMBER(SEARCH(ZAKL_DATA!$B$18,FU!$U3355)),U3355,"")</f>
        <v>Nezabylice</v>
      </c>
      <c r="T3355" t="str">
        <f t="array" ref="T3355">IFERROR(INDEX($S$3:$S$6255,SMALL(IF(ISNUMBER(SEARCH("",$S$3:$S$6255)),ROW($S$1:$S$6253),""),ROW(S3353))),"")</f>
        <v>Nezabylice</v>
      </c>
      <c r="U3355" t="s">
        <v>5281</v>
      </c>
      <c r="V3355">
        <v>565865.0</v>
      </c>
    </row>
    <row r="3356" spans="19:22" ht="12.75">
      <c r="S3356" t="str">
        <f>IF(ISNUMBER(SEARCH(ZAKL_DATA!$B$18,FU!$U3356)),U3356,"")</f>
        <v>Nezamyslice</v>
      </c>
      <c r="T3356" t="str">
        <f t="array" ref="T3356">IFERROR(INDEX($S$3:$S$6255,SMALL(IF(ISNUMBER(SEARCH("",$S$3:$S$6255)),ROW($S$1:$S$6253),""),ROW(S3354))),"")</f>
        <v>Nezamyslice</v>
      </c>
      <c r="U3356" t="s">
        <v>7581</v>
      </c>
      <c r="V3356">
        <v>565873.0</v>
      </c>
    </row>
    <row r="3357" spans="19:22" ht="12.75">
      <c r="S3357" t="str">
        <f>IF(ISNUMBER(SEARCH(ZAKL_DATA!$B$18,FU!$U3357)),U3357,"")</f>
        <v>Nezamyslice</v>
      </c>
      <c r="T3357" t="str">
        <f t="array" ref="T3357">IFERROR(INDEX($S$3:$S$6255,SMALL(IF(ISNUMBER(SEARCH("",$S$3:$S$6255)),ROW($S$1:$S$6253),""),ROW(S3355))),"")</f>
        <v>Nezamyslice</v>
      </c>
      <c r="U3357" t="s">
        <v>7581</v>
      </c>
      <c r="V3357">
        <v>565881.0</v>
      </c>
    </row>
    <row r="3358" spans="19:22" ht="12.75">
      <c r="S3358" t="str">
        <f>IF(ISNUMBER(SEARCH(ZAKL_DATA!$B$18,FU!$U3358)),U3358,"")</f>
        <v>Nezbavětice</v>
      </c>
      <c r="T3358" t="str">
        <f t="array" ref="T3358">IFERROR(INDEX($S$3:$S$6255,SMALL(IF(ISNUMBER(SEARCH("",$S$3:$S$6255)),ROW($S$1:$S$6253),""),ROW(S3356))),"")</f>
        <v>Nezbavětice</v>
      </c>
      <c r="U3358" t="s">
        <v>5854</v>
      </c>
      <c r="V3358">
        <v>565890.0</v>
      </c>
    </row>
    <row r="3359" spans="19:22" ht="12.75">
      <c r="S3359" t="str">
        <f>IF(ISNUMBER(SEARCH(ZAKL_DATA!$B$18,FU!$U3359)),U3359,"")</f>
        <v>Nezdenice</v>
      </c>
      <c r="T3359" t="str">
        <f t="array" ref="T3359">IFERROR(INDEX($S$3:$S$6255,SMALL(IF(ISNUMBER(SEARCH("",$S$3:$S$6255)),ROW($S$1:$S$6253),""),ROW(S3357))),"")</f>
        <v>Nezdenice</v>
      </c>
      <c r="U3359" t="s">
        <v>8489</v>
      </c>
      <c r="V3359">
        <v>565903.0</v>
      </c>
    </row>
    <row r="3360" spans="19:22" ht="12.75">
      <c r="S3360" t="str">
        <f>IF(ISNUMBER(SEARCH(ZAKL_DATA!$B$18,FU!$U3360)),U3360,"")</f>
        <v>Nezdice</v>
      </c>
      <c r="T3360" t="str">
        <f t="array" ref="T3360">IFERROR(INDEX($S$3:$S$6255,SMALL(IF(ISNUMBER(SEARCH("",$S$3:$S$6255)),ROW($S$1:$S$6253),""),ROW(S3358))),"")</f>
        <v>Nezdice</v>
      </c>
      <c r="U3360" t="s">
        <v>5073</v>
      </c>
      <c r="V3360">
        <v>565911.0</v>
      </c>
    </row>
    <row r="3361" spans="19:22" ht="12.75">
      <c r="S3361" t="str">
        <f>IF(ISNUMBER(SEARCH(ZAKL_DATA!$B$18,FU!$U3361)),U3361,"")</f>
        <v>Nezdice na Šumavě</v>
      </c>
      <c r="T3361" t="str">
        <f t="array" ref="T3361">IFERROR(INDEX($S$3:$S$6255,SMALL(IF(ISNUMBER(SEARCH("",$S$3:$S$6255)),ROW($S$1:$S$6253),""),ROW(S3359))),"")</f>
        <v>Nezdice na Šumavě</v>
      </c>
      <c r="U3361" t="s">
        <v>6023</v>
      </c>
      <c r="V3361">
        <v>565920.0</v>
      </c>
    </row>
    <row r="3362" spans="19:22" ht="12.75">
      <c r="S3362" t="str">
        <f>IF(ISNUMBER(SEARCH(ZAKL_DATA!$B$18,FU!$U3362)),U3362,"")</f>
        <v>Nezdřev</v>
      </c>
      <c r="T3362" t="str">
        <f t="array" ref="T3362">IFERROR(INDEX($S$3:$S$6255,SMALL(IF(ISNUMBER(SEARCH("",$S$3:$S$6255)),ROW($S$1:$S$6253),""),ROW(S3360))),"")</f>
        <v>Nezdřev</v>
      </c>
      <c r="U3362" t="s">
        <v>4882</v>
      </c>
      <c r="V3362">
        <v>565938.0</v>
      </c>
    </row>
    <row r="3363" spans="19:22" ht="12.75">
      <c r="S3363" t="str">
        <f>IF(ISNUMBER(SEARCH(ZAKL_DATA!$B$18,FU!$U3363)),U3363,"")</f>
        <v>Nezvěstice</v>
      </c>
      <c r="T3363" t="str">
        <f t="array" ref="T3363">IFERROR(INDEX($S$3:$S$6255,SMALL(IF(ISNUMBER(SEARCH("",$S$3:$S$6255)),ROW($S$1:$S$6253),""),ROW(S3361))),"")</f>
        <v>Nezvěstice</v>
      </c>
      <c r="U3363" t="s">
        <v>6086</v>
      </c>
      <c r="V3363">
        <v>565946.0</v>
      </c>
    </row>
    <row r="3364" spans="19:22" ht="12.75">
      <c r="S3364" t="str">
        <f>IF(ISNUMBER(SEARCH(ZAKL_DATA!$B$18,FU!$U3364)),U3364,"")</f>
        <v>Nicov</v>
      </c>
      <c r="T3364" t="str">
        <f t="array" ref="T3364">IFERROR(INDEX($S$3:$S$6255,SMALL(IF(ISNUMBER(SEARCH("",$S$3:$S$6255)),ROW($S$1:$S$6253),""),ROW(S3362))),"")</f>
        <v>Nicov</v>
      </c>
      <c r="U3364" t="s">
        <v>3963</v>
      </c>
      <c r="V3364">
        <v>565954.0</v>
      </c>
    </row>
    <row r="3365" spans="19:22" ht="12.75">
      <c r="S3365" t="str">
        <f>IF(ISNUMBER(SEARCH(ZAKL_DATA!$B$18,FU!$U3365)),U3365,"")</f>
        <v>Nihošovice</v>
      </c>
      <c r="T3365" t="str">
        <f t="array" ref="T3365">IFERROR(INDEX($S$3:$S$6255,SMALL(IF(ISNUMBER(SEARCH("",$S$3:$S$6255)),ROW($S$1:$S$6253),""),ROW(S3363))),"")</f>
        <v>Nihošovice</v>
      </c>
      <c r="U3365" t="s">
        <v>5674</v>
      </c>
      <c r="V3365">
        <v>565962.0</v>
      </c>
    </row>
    <row r="3366" spans="19:22" ht="12.75">
      <c r="S3366" t="str">
        <f>IF(ISNUMBER(SEARCH(ZAKL_DATA!$B$18,FU!$U3366)),U3366,"")</f>
        <v>Níhov</v>
      </c>
      <c r="T3366" t="str">
        <f t="array" ref="T3366">IFERROR(INDEX($S$3:$S$6255,SMALL(IF(ISNUMBER(SEARCH("",$S$3:$S$6255)),ROW($S$1:$S$6253),""),ROW(S3364))),"")</f>
        <v>Níhov</v>
      </c>
      <c r="U3366" t="s">
        <v>8743</v>
      </c>
      <c r="V3366">
        <v>565971.0</v>
      </c>
    </row>
    <row r="3367" spans="19:22" ht="12.75">
      <c r="S3367" t="str">
        <f>IF(ISNUMBER(SEARCH(ZAKL_DATA!$B$18,FU!$U3367)),U3367,"")</f>
        <v>Nikolčice</v>
      </c>
      <c r="T3367" t="str">
        <f t="array" ref="T3367">IFERROR(INDEX($S$3:$S$6255,SMALL(IF(ISNUMBER(SEARCH("",$S$3:$S$6255)),ROW($S$1:$S$6253),""),ROW(S3365))),"")</f>
        <v>Nikolčice</v>
      </c>
      <c r="U3367" t="s">
        <v>7984</v>
      </c>
      <c r="V3367">
        <v>565989.0</v>
      </c>
    </row>
    <row r="3368" spans="19:22" ht="12.75">
      <c r="S3368" t="str">
        <f>IF(ISNUMBER(SEARCH(ZAKL_DATA!$B$18,FU!$U3368)),U3368,"")</f>
        <v>Niměřice</v>
      </c>
      <c r="T3368" t="str">
        <f t="array" ref="T3368">IFERROR(INDEX($S$3:$S$6255,SMALL(IF(ISNUMBER(SEARCH("",$S$3:$S$6255)),ROW($S$1:$S$6253),""),ROW(S3366))),"")</f>
        <v>Niměřice</v>
      </c>
      <c r="U3368" t="s">
        <v>7055</v>
      </c>
      <c r="V3368">
        <v>565997.0</v>
      </c>
    </row>
    <row r="3369" spans="19:22" ht="12.75">
      <c r="S3369" t="str">
        <f>IF(ISNUMBER(SEARCH(ZAKL_DATA!$B$18,FU!$U3369)),U3369,"")</f>
        <v>Nimpšov</v>
      </c>
      <c r="T3369" t="str">
        <f t="array" ref="T3369">IFERROR(INDEX($S$3:$S$6255,SMALL(IF(ISNUMBER(SEARCH("",$S$3:$S$6255)),ROW($S$1:$S$6253),""),ROW(S3367))),"")</f>
        <v>Nimpšov</v>
      </c>
      <c r="U3369" t="s">
        <v>8421</v>
      </c>
      <c r="V3369">
        <v>566004.0</v>
      </c>
    </row>
    <row r="3370" spans="19:22" ht="12.75">
      <c r="S3370" t="str">
        <f>IF(ISNUMBER(SEARCH(ZAKL_DATA!$B$18,FU!$U3370)),U3370,"")</f>
        <v>Nišovice</v>
      </c>
      <c r="T3370" t="str">
        <f t="array" ref="T3370">IFERROR(INDEX($S$3:$S$6255,SMALL(IF(ISNUMBER(SEARCH("",$S$3:$S$6255)),ROW($S$1:$S$6253),""),ROW(S3368))),"")</f>
        <v>Nišovice</v>
      </c>
      <c r="U3370" t="s">
        <v>4627</v>
      </c>
      <c r="V3370">
        <v>566012.0</v>
      </c>
    </row>
    <row r="3371" spans="19:22" ht="12.75">
      <c r="S3371" t="str">
        <f>IF(ISNUMBER(SEARCH(ZAKL_DATA!$B$18,FU!$U3371)),U3371,"")</f>
        <v>Nítkovice</v>
      </c>
      <c r="T3371" t="str">
        <f t="array" ref="T3371">IFERROR(INDEX($S$3:$S$6255,SMALL(IF(ISNUMBER(SEARCH("",$S$3:$S$6255)),ROW($S$1:$S$6253),""),ROW(S3369))),"")</f>
        <v>Nítkovice</v>
      </c>
      <c r="U3371" t="s">
        <v>8265</v>
      </c>
      <c r="V3371">
        <v>566021.0</v>
      </c>
    </row>
    <row r="3372" spans="19:22" ht="12.75">
      <c r="S3372" t="str">
        <f>IF(ISNUMBER(SEARCH(ZAKL_DATA!$B$18,FU!$U3372)),U3372,"")</f>
        <v>Niva</v>
      </c>
      <c r="T3372" t="str">
        <f t="array" ref="T3372">IFERROR(INDEX($S$3:$S$6255,SMALL(IF(ISNUMBER(SEARCH("",$S$3:$S$6255)),ROW($S$1:$S$6253),""),ROW(S3370))),"")</f>
        <v>Niva</v>
      </c>
      <c r="U3372" t="s">
        <v>8332</v>
      </c>
      <c r="V3372">
        <v>566039.0</v>
      </c>
    </row>
    <row r="3373" spans="19:22" ht="12.75">
      <c r="S3373" t="str">
        <f>IF(ISNUMBER(SEARCH(ZAKL_DATA!$B$18,FU!$U3373)),U3373,"")</f>
        <v>Nivnice</v>
      </c>
      <c r="T3373" t="str">
        <f t="array" ref="T3373">IFERROR(INDEX($S$3:$S$6255,SMALL(IF(ISNUMBER(SEARCH("",$S$3:$S$6255)),ROW($S$1:$S$6253),""),ROW(S3371))),"")</f>
        <v>Nivnice</v>
      </c>
      <c r="U3373" t="s">
        <v>8490</v>
      </c>
      <c r="V3373">
        <v>566047.0</v>
      </c>
    </row>
    <row r="3374" spans="19:22" ht="12.75">
      <c r="S3374" t="str">
        <f>IF(ISNUMBER(SEARCH(ZAKL_DATA!$B$18,FU!$U3374)),U3374,"")</f>
        <v>Nižbor</v>
      </c>
      <c r="T3374" t="str">
        <f t="array" ref="T3374">IFERROR(INDEX($S$3:$S$6255,SMALL(IF(ISNUMBER(SEARCH("",$S$3:$S$6255)),ROW($S$1:$S$6253),""),ROW(S3372))),"")</f>
        <v>Nižbor</v>
      </c>
      <c r="U3374" t="s">
        <v>4125</v>
      </c>
      <c r="V3374">
        <v>566055.0</v>
      </c>
    </row>
    <row r="3375" spans="19:22" ht="12.75">
      <c r="S3375" t="str">
        <f>IF(ISNUMBER(SEARCH(ZAKL_DATA!$B$18,FU!$U3375)),U3375,"")</f>
        <v>Nížkov</v>
      </c>
      <c r="T3375" t="str">
        <f t="array" ref="T3375">IFERROR(INDEX($S$3:$S$6255,SMALL(IF(ISNUMBER(SEARCH("",$S$3:$S$6255)),ROW($S$1:$S$6253),""),ROW(S3373))),"")</f>
        <v>Nížkov</v>
      </c>
      <c r="U3375" t="s">
        <v>8744</v>
      </c>
      <c r="V3375">
        <v>566063.0</v>
      </c>
    </row>
    <row r="3376" spans="19:22" ht="12.75">
      <c r="S3376" t="str">
        <f>IF(ISNUMBER(SEARCH(ZAKL_DATA!$B$18,FU!$U3376)),U3376,"")</f>
        <v>Nížkovice</v>
      </c>
      <c r="T3376" t="str">
        <f t="array" ref="T3376">IFERROR(INDEX($S$3:$S$6255,SMALL(IF(ISNUMBER(SEARCH("",$S$3:$S$6255)),ROW($S$1:$S$6253),""),ROW(S3374))),"")</f>
        <v>Nížkovice</v>
      </c>
      <c r="U3376" t="s">
        <v>8556</v>
      </c>
      <c r="V3376">
        <v>566071.0</v>
      </c>
    </row>
    <row r="3377" spans="19:22" ht="12.75">
      <c r="S3377" t="str">
        <f>IF(ISNUMBER(SEARCH(ZAKL_DATA!$B$18,FU!$U3377)),U3377,"")</f>
        <v>Nižní Lhoty</v>
      </c>
      <c r="T3377" t="str">
        <f t="array" ref="T3377">IFERROR(INDEX($S$3:$S$6255,SMALL(IF(ISNUMBER(SEARCH("",$S$3:$S$6255)),ROW($S$1:$S$6253),""),ROW(S3375))),"")</f>
        <v>Nižní Lhoty</v>
      </c>
      <c r="U3377" t="s">
        <v>5756</v>
      </c>
      <c r="V3377">
        <v>566080.0</v>
      </c>
    </row>
    <row r="3378" spans="19:22" ht="12.75">
      <c r="S3378" t="str">
        <f>IF(ISNUMBER(SEARCH(ZAKL_DATA!$B$18,FU!$U3378)),U3378,"")</f>
        <v>Norberčany</v>
      </c>
      <c r="T3378" t="str">
        <f t="array" ref="T3378">IFERROR(INDEX($S$3:$S$6255,SMALL(IF(ISNUMBER(SEARCH("",$S$3:$S$6255)),ROW($S$1:$S$6253),""),ROW(S3376))),"")</f>
        <v>Norberčany</v>
      </c>
      <c r="U3378" t="s">
        <v>8833</v>
      </c>
      <c r="V3378">
        <v>566098.0</v>
      </c>
    </row>
    <row r="3379" spans="19:22" ht="12.75">
      <c r="S3379" t="str">
        <f>IF(ISNUMBER(SEARCH(ZAKL_DATA!$B$18,FU!$U3379)),U3379,"")</f>
        <v>Nosálov</v>
      </c>
      <c r="T3379" t="str">
        <f t="array" ref="T3379">IFERROR(INDEX($S$3:$S$6255,SMALL(IF(ISNUMBER(SEARCH("",$S$3:$S$6255)),ROW($S$1:$S$6253),""),ROW(S3377))),"")</f>
        <v>Nosálov</v>
      </c>
      <c r="U3379" t="s">
        <v>4136</v>
      </c>
      <c r="V3379">
        <v>566101.0</v>
      </c>
    </row>
    <row r="3380" spans="19:22" ht="12.75">
      <c r="S3380" t="str">
        <f>IF(ISNUMBER(SEARCH(ZAKL_DATA!$B$18,FU!$U3380)),U3380,"")</f>
        <v>Nosislav</v>
      </c>
      <c r="T3380" t="str">
        <f t="array" ref="T3380">IFERROR(INDEX($S$3:$S$6255,SMALL(IF(ISNUMBER(SEARCH("",$S$3:$S$6255)),ROW($S$1:$S$6253),""),ROW(S3378))),"")</f>
        <v>Nosislav</v>
      </c>
      <c r="U3380" t="s">
        <v>7985</v>
      </c>
      <c r="V3380">
        <v>566128.0</v>
      </c>
    </row>
    <row r="3381" spans="19:22" ht="12.75">
      <c r="S3381" t="str">
        <f>IF(ISNUMBER(SEARCH(ZAKL_DATA!$B$18,FU!$U3381)),U3381,"")</f>
        <v>Nošovice</v>
      </c>
      <c r="T3381" t="str">
        <f t="array" ref="T3381">IFERROR(INDEX($S$3:$S$6255,SMALL(IF(ISNUMBER(SEARCH("",$S$3:$S$6255)),ROW($S$1:$S$6253),""),ROW(S3379))),"")</f>
        <v>Nošovice</v>
      </c>
      <c r="U3381" t="s">
        <v>5755</v>
      </c>
      <c r="V3381">
        <v>566136.0</v>
      </c>
    </row>
    <row r="3382" spans="19:22" ht="12.75">
      <c r="S3382" t="str">
        <f>IF(ISNUMBER(SEARCH(ZAKL_DATA!$B$18,FU!$U3382)),U3382,"")</f>
        <v>Nová Buková</v>
      </c>
      <c r="T3382" t="str">
        <f t="array" ref="T3382">IFERROR(INDEX($S$3:$S$6255,SMALL(IF(ISNUMBER(SEARCH("",$S$3:$S$6255)),ROW($S$1:$S$6253),""),ROW(S3380))),"")</f>
        <v>Nová Buková</v>
      </c>
      <c r="U3382" t="s">
        <v>6263</v>
      </c>
      <c r="V3382">
        <v>566144.0</v>
      </c>
    </row>
    <row r="3383" spans="19:22" ht="12.75">
      <c r="S3383" t="str">
        <f>IF(ISNUMBER(SEARCH(ZAKL_DATA!$B$18,FU!$U3383)),U3383,"")</f>
        <v>Nová Bystřice</v>
      </c>
      <c r="T3383" t="str">
        <f t="array" ref="T3383">IFERROR(INDEX($S$3:$S$6255,SMALL(IF(ISNUMBER(SEARCH("",$S$3:$S$6255)),ROW($S$1:$S$6253),""),ROW(S3381))),"")</f>
        <v>Nová Bystřice</v>
      </c>
      <c r="U3383" t="s">
        <v>5326</v>
      </c>
      <c r="V3383">
        <v>566152.0</v>
      </c>
    </row>
    <row r="3384" spans="19:22" ht="12.75">
      <c r="S3384" t="str">
        <f>IF(ISNUMBER(SEARCH(ZAKL_DATA!$B$18,FU!$U3384)),U3384,"")</f>
        <v>Nová Cerekev</v>
      </c>
      <c r="T3384" t="str">
        <f t="array" ref="T3384">IFERROR(INDEX($S$3:$S$6255,SMALL(IF(ISNUMBER(SEARCH("",$S$3:$S$6255)),ROW($S$1:$S$6253),""),ROW(S3382))),"")</f>
        <v>Nová Cerekev</v>
      </c>
      <c r="U3384" t="s">
        <v>5443</v>
      </c>
      <c r="V3384">
        <v>566161.0</v>
      </c>
    </row>
    <row r="3385" spans="19:22" ht="12.75">
      <c r="S3385" t="str">
        <f>IF(ISNUMBER(SEARCH(ZAKL_DATA!$B$18,FU!$U3385)),U3385,"")</f>
        <v>Nová Dědina</v>
      </c>
      <c r="T3385" t="str">
        <f t="array" ref="T3385">IFERROR(INDEX($S$3:$S$6255,SMALL(IF(ISNUMBER(SEARCH("",$S$3:$S$6255)),ROW($S$1:$S$6253),""),ROW(S3383))),"")</f>
        <v>Nová Dědina</v>
      </c>
      <c r="U3385" t="s">
        <v>8266</v>
      </c>
      <c r="V3385">
        <v>566179.0</v>
      </c>
    </row>
    <row r="3386" spans="19:22" ht="12.75">
      <c r="S3386" t="str">
        <f>IF(ISNUMBER(SEARCH(ZAKL_DATA!$B$18,FU!$U3386)),U3386,"")</f>
        <v>Nová Hradečná</v>
      </c>
      <c r="T3386" t="str">
        <f t="array" ref="T3386">IFERROR(INDEX($S$3:$S$6255,SMALL(IF(ISNUMBER(SEARCH("",$S$3:$S$6255)),ROW($S$1:$S$6253),""),ROW(S3384))),"")</f>
        <v>Nová Hradečná</v>
      </c>
      <c r="U3386" t="s">
        <v>5744</v>
      </c>
      <c r="V3386">
        <v>566187.0</v>
      </c>
    </row>
    <row r="3387" spans="19:22" ht="12.75">
      <c r="S3387" t="str">
        <f>IF(ISNUMBER(SEARCH(ZAKL_DATA!$B$18,FU!$U3387)),U3387,"")</f>
        <v>Nová Lhota</v>
      </c>
      <c r="T3387" t="str">
        <f t="array" ref="T3387">IFERROR(INDEX($S$3:$S$6255,SMALL(IF(ISNUMBER(SEARCH("",$S$3:$S$6255)),ROW($S$1:$S$6253),""),ROW(S3385))),"")</f>
        <v>Nová Lhota</v>
      </c>
      <c r="U3387" t="s">
        <v>8089</v>
      </c>
      <c r="V3387">
        <v>566195.0</v>
      </c>
    </row>
    <row r="3388" spans="19:22" ht="12.75">
      <c r="S3388" t="str">
        <f>IF(ISNUMBER(SEARCH(ZAKL_DATA!$B$18,FU!$U3388)),U3388,"")</f>
        <v>Nová Olešná</v>
      </c>
      <c r="T3388" t="str">
        <f t="array" ref="T3388">IFERROR(INDEX($S$3:$S$6255,SMALL(IF(ISNUMBER(SEARCH("",$S$3:$S$6255)),ROW($S$1:$S$6253),""),ROW(S3386))),"")</f>
        <v>Nová Olešná</v>
      </c>
      <c r="U3388" t="s">
        <v>6401</v>
      </c>
      <c r="V3388">
        <v>566209.0</v>
      </c>
    </row>
    <row r="3389" spans="19:22" ht="12.75">
      <c r="S3389" t="str">
        <f>IF(ISNUMBER(SEARCH(ZAKL_DATA!$B$18,FU!$U3389)),U3389,"")</f>
        <v>Nová Paka</v>
      </c>
      <c r="T3389" t="str">
        <f t="array" ref="T3389">IFERROR(INDEX($S$3:$S$6255,SMALL(IF(ISNUMBER(SEARCH("",$S$3:$S$6255)),ROW($S$1:$S$6253),""),ROW(S3387))),"")</f>
        <v>Nová Paka</v>
      </c>
      <c r="U3389" t="s">
        <v>7232</v>
      </c>
      <c r="V3389">
        <v>566217.0</v>
      </c>
    </row>
    <row r="3390" spans="19:22" ht="12.75">
      <c r="S3390" t="str">
        <f>IF(ISNUMBER(SEARCH(ZAKL_DATA!$B$18,FU!$U3390)),U3390,"")</f>
        <v>Nová Pec</v>
      </c>
      <c r="T3390" t="str">
        <f t="array" ref="T3390">IFERROR(INDEX($S$3:$S$6255,SMALL(IF(ISNUMBER(SEARCH("",$S$3:$S$6255)),ROW($S$1:$S$6253),""),ROW(S3388))),"")</f>
        <v>Nová Pec</v>
      </c>
      <c r="U3390" t="s">
        <v>5610</v>
      </c>
      <c r="V3390">
        <v>566233.0</v>
      </c>
    </row>
    <row r="3391" spans="19:22" ht="12.75">
      <c r="S3391" t="str">
        <f>IF(ISNUMBER(SEARCH(ZAKL_DATA!$B$18,FU!$U3391)),U3391,"")</f>
        <v>Nová Pláň</v>
      </c>
      <c r="T3391" t="str">
        <f t="array" ref="T3391">IFERROR(INDEX($S$3:$S$6255,SMALL(IF(ISNUMBER(SEARCH("",$S$3:$S$6255)),ROW($S$1:$S$6253),""),ROW(S3389))),"")</f>
        <v>Nová Pláň</v>
      </c>
      <c r="U3391" t="s">
        <v>5338</v>
      </c>
      <c r="V3391">
        <v>566241.0</v>
      </c>
    </row>
    <row r="3392" spans="19:22" ht="12.75">
      <c r="S3392" t="str">
        <f>IF(ISNUMBER(SEARCH(ZAKL_DATA!$B$18,FU!$U3392)),U3392,"")</f>
        <v>Nová Role</v>
      </c>
      <c r="T3392" t="str">
        <f t="array" ref="T3392">IFERROR(INDEX($S$3:$S$6255,SMALL(IF(ISNUMBER(SEARCH("",$S$3:$S$6255)),ROW($S$1:$S$6253),""),ROW(S3390))),"")</f>
        <v>Nová Role</v>
      </c>
      <c r="U3392" t="s">
        <v>5980</v>
      </c>
      <c r="V3392">
        <v>566250.0</v>
      </c>
    </row>
    <row r="3393" spans="19:22" ht="12.75">
      <c r="S3393" t="str">
        <f>IF(ISNUMBER(SEARCH(ZAKL_DATA!$B$18,FU!$U3393)),U3393,"")</f>
        <v>Nová Říše</v>
      </c>
      <c r="T3393" t="str">
        <f t="array" ref="T3393">IFERROR(INDEX($S$3:$S$6255,SMALL(IF(ISNUMBER(SEARCH("",$S$3:$S$6255)),ROW($S$1:$S$6253),""),ROW(S3391))),"")</f>
        <v>Nová Říše</v>
      </c>
      <c r="U3393" t="s">
        <v>8181</v>
      </c>
      <c r="V3393">
        <v>566276.0</v>
      </c>
    </row>
    <row r="3394" spans="19:22" ht="12.75">
      <c r="S3394" t="str">
        <f>IF(ISNUMBER(SEARCH(ZAKL_DATA!$B$18,FU!$U3394)),U3394,"")</f>
        <v>Nová Sídla</v>
      </c>
      <c r="T3394" t="str">
        <f t="array" ref="T3394">IFERROR(INDEX($S$3:$S$6255,SMALL(IF(ISNUMBER(SEARCH("",$S$3:$S$6255)),ROW($S$1:$S$6253),""),ROW(S3392))),"")</f>
        <v>Nová Sídla</v>
      </c>
      <c r="U3394" t="s">
        <v>7177</v>
      </c>
      <c r="V3394">
        <v>566284.0</v>
      </c>
    </row>
    <row r="3395" spans="19:22" ht="12.75">
      <c r="S3395" t="str">
        <f>IF(ISNUMBER(SEARCH(ZAKL_DATA!$B$18,FU!$U3395)),U3395,"")</f>
        <v>Nová Telib</v>
      </c>
      <c r="T3395" t="str">
        <f t="array" ref="T3395">IFERROR(INDEX($S$3:$S$6255,SMALL(IF(ISNUMBER(SEARCH("",$S$3:$S$6255)),ROW($S$1:$S$6253),""),ROW(S3393))),"")</f>
        <v>Nová Telib</v>
      </c>
      <c r="U3395" t="s">
        <v>4571</v>
      </c>
      <c r="V3395">
        <v>566292.0</v>
      </c>
    </row>
    <row r="3396" spans="19:22" ht="12.75">
      <c r="S3396" t="str">
        <f>IF(ISNUMBER(SEARCH(ZAKL_DATA!$B$18,FU!$U3396)),U3396,"")</f>
        <v>Nová Včelnice</v>
      </c>
      <c r="T3396" t="str">
        <f t="array" ref="T3396">IFERROR(INDEX($S$3:$S$6255,SMALL(IF(ISNUMBER(SEARCH("",$S$3:$S$6255)),ROW($S$1:$S$6253),""),ROW(S3394))),"")</f>
        <v>Nová Včelnice</v>
      </c>
      <c r="U3396" t="s">
        <v>5327</v>
      </c>
      <c r="V3396">
        <v>566306.0</v>
      </c>
    </row>
    <row r="3397" spans="19:22" ht="12.75">
      <c r="S3397" t="str">
        <f>IF(ISNUMBER(SEARCH(ZAKL_DATA!$B$18,FU!$U3397)),U3397,"")</f>
        <v>Nová Ves</v>
      </c>
      <c r="T3397" t="str">
        <f t="array" ref="T3397">IFERROR(INDEX($S$3:$S$6255,SMALL(IF(ISNUMBER(SEARCH("",$S$3:$S$6255)),ROW($S$1:$S$6253),""),ROW(S3395))),"")</f>
        <v>Nová Ves</v>
      </c>
      <c r="U3397" t="s">
        <v>3847</v>
      </c>
      <c r="V3397">
        <v>566314.0</v>
      </c>
    </row>
    <row r="3398" spans="19:22" ht="12.75">
      <c r="S3398" t="str">
        <f>IF(ISNUMBER(SEARCH(ZAKL_DATA!$B$18,FU!$U3398)),U3398,"")</f>
        <v>Nová Ves</v>
      </c>
      <c r="T3398" t="str">
        <f t="array" ref="T3398">IFERROR(INDEX($S$3:$S$6255,SMALL(IF(ISNUMBER(SEARCH("",$S$3:$S$6255)),ROW($S$1:$S$6253),""),ROW(S3396))),"")</f>
        <v>Nová Ves</v>
      </c>
      <c r="U3398" t="s">
        <v>3847</v>
      </c>
      <c r="V3398">
        <v>566322.0</v>
      </c>
    </row>
    <row r="3399" spans="19:22" ht="12.75">
      <c r="S3399" t="str">
        <f>IF(ISNUMBER(SEARCH(ZAKL_DATA!$B$18,FU!$U3399)),U3399,"")</f>
        <v>Nová Ves</v>
      </c>
      <c r="T3399" t="str">
        <f t="array" ref="T3399">IFERROR(INDEX($S$3:$S$6255,SMALL(IF(ISNUMBER(SEARCH("",$S$3:$S$6255)),ROW($S$1:$S$6253),""),ROW(S3397))),"")</f>
        <v>Nová Ves</v>
      </c>
      <c r="U3399" t="s">
        <v>3847</v>
      </c>
      <c r="V3399">
        <v>566331.0</v>
      </c>
    </row>
    <row r="3400" spans="19:22" ht="12.75">
      <c r="S3400" t="str">
        <f>IF(ISNUMBER(SEARCH(ZAKL_DATA!$B$18,FU!$U3400)),U3400,"")</f>
        <v>Nová Ves</v>
      </c>
      <c r="T3400" t="str">
        <f t="array" ref="T3400">IFERROR(INDEX($S$3:$S$6255,SMALL(IF(ISNUMBER(SEARCH("",$S$3:$S$6255)),ROW($S$1:$S$6253),""),ROW(S3398))),"")</f>
        <v>Nová Ves</v>
      </c>
      <c r="U3400" t="s">
        <v>3847</v>
      </c>
      <c r="V3400">
        <v>566349.0</v>
      </c>
    </row>
    <row r="3401" spans="19:22" ht="12.75">
      <c r="S3401" t="str">
        <f>IF(ISNUMBER(SEARCH(ZAKL_DATA!$B$18,FU!$U3401)),U3401,"")</f>
        <v>Nová Ves</v>
      </c>
      <c r="T3401" t="str">
        <f t="array" ref="T3401">IFERROR(INDEX($S$3:$S$6255,SMALL(IF(ISNUMBER(SEARCH("",$S$3:$S$6255)),ROW($S$1:$S$6253),""),ROW(S3399))),"")</f>
        <v>Nová Ves</v>
      </c>
      <c r="U3401" t="s">
        <v>3847</v>
      </c>
      <c r="V3401">
        <v>566357.0</v>
      </c>
    </row>
    <row r="3402" spans="19:22" ht="12.75">
      <c r="S3402" t="str">
        <f>IF(ISNUMBER(SEARCH(ZAKL_DATA!$B$18,FU!$U3402)),U3402,"")</f>
        <v>Nová Ves</v>
      </c>
      <c r="T3402" t="str">
        <f t="array" ref="T3402">IFERROR(INDEX($S$3:$S$6255,SMALL(IF(ISNUMBER(SEARCH("",$S$3:$S$6255)),ROW($S$1:$S$6253),""),ROW(S3400))),"")</f>
        <v>Nová Ves</v>
      </c>
      <c r="U3402" t="s">
        <v>3847</v>
      </c>
      <c r="V3402">
        <v>566365.0</v>
      </c>
    </row>
    <row r="3403" spans="19:22" ht="12.75">
      <c r="S3403" t="str">
        <f>IF(ISNUMBER(SEARCH(ZAKL_DATA!$B$18,FU!$U3403)),U3403,"")</f>
        <v>Nová Ves</v>
      </c>
      <c r="T3403" t="str">
        <f t="array" ref="T3403">IFERROR(INDEX($S$3:$S$6255,SMALL(IF(ISNUMBER(SEARCH("",$S$3:$S$6255)),ROW($S$1:$S$6253),""),ROW(S3401))),"")</f>
        <v>Nová Ves</v>
      </c>
      <c r="U3403" t="s">
        <v>3847</v>
      </c>
      <c r="V3403">
        <v>566373.0</v>
      </c>
    </row>
    <row r="3404" spans="19:22" ht="12.75">
      <c r="S3404" t="str">
        <f>IF(ISNUMBER(SEARCH(ZAKL_DATA!$B$18,FU!$U3404)),U3404,"")</f>
        <v>Nová Ves</v>
      </c>
      <c r="T3404" t="str">
        <f t="array" ref="T3404">IFERROR(INDEX($S$3:$S$6255,SMALL(IF(ISNUMBER(SEARCH("",$S$3:$S$6255)),ROW($S$1:$S$6253),""),ROW(S3402))),"")</f>
        <v>Nová Ves</v>
      </c>
      <c r="U3404" t="s">
        <v>3847</v>
      </c>
      <c r="V3404">
        <v>566381.0</v>
      </c>
    </row>
    <row r="3405" spans="19:22" ht="12.75">
      <c r="S3405" t="str">
        <f>IF(ISNUMBER(SEARCH(ZAKL_DATA!$B$18,FU!$U3405)),U3405,"")</f>
        <v>Nová Ves</v>
      </c>
      <c r="T3405" t="str">
        <f t="array" ref="T3405">IFERROR(INDEX($S$3:$S$6255,SMALL(IF(ISNUMBER(SEARCH("",$S$3:$S$6255)),ROW($S$1:$S$6253),""),ROW(S3403))),"")</f>
        <v>Nová Ves</v>
      </c>
      <c r="U3405" t="s">
        <v>3847</v>
      </c>
      <c r="V3405">
        <v>566390.0</v>
      </c>
    </row>
    <row r="3406" spans="19:22" ht="12.75">
      <c r="S3406" t="str">
        <f>IF(ISNUMBER(SEARCH(ZAKL_DATA!$B$18,FU!$U3406)),U3406,"")</f>
        <v>Nová Ves</v>
      </c>
      <c r="T3406" t="str">
        <f t="array" ref="T3406">IFERROR(INDEX($S$3:$S$6255,SMALL(IF(ISNUMBER(SEARCH("",$S$3:$S$6255)),ROW($S$1:$S$6253),""),ROW(S3404))),"")</f>
        <v>Nová Ves</v>
      </c>
      <c r="U3406" t="s">
        <v>3847</v>
      </c>
      <c r="V3406">
        <v>566403.0</v>
      </c>
    </row>
    <row r="3407" spans="19:22" ht="12.75">
      <c r="S3407" t="str">
        <f>IF(ISNUMBER(SEARCH(ZAKL_DATA!$B$18,FU!$U3407)),U3407,"")</f>
        <v>Nová Ves</v>
      </c>
      <c r="T3407" t="str">
        <f t="array" ref="T3407">IFERROR(INDEX($S$3:$S$6255,SMALL(IF(ISNUMBER(SEARCH("",$S$3:$S$6255)),ROW($S$1:$S$6253),""),ROW(S3405))),"")</f>
        <v>Nová Ves</v>
      </c>
      <c r="U3407" t="s">
        <v>3847</v>
      </c>
      <c r="V3407">
        <v>566411.0</v>
      </c>
    </row>
    <row r="3408" spans="19:22" ht="12.75">
      <c r="S3408" t="str">
        <f>IF(ISNUMBER(SEARCH(ZAKL_DATA!$B$18,FU!$U3408)),U3408,"")</f>
        <v>Nová Ves</v>
      </c>
      <c r="T3408" t="str">
        <f t="array" ref="T3408">IFERROR(INDEX($S$3:$S$6255,SMALL(IF(ISNUMBER(SEARCH("",$S$3:$S$6255)),ROW($S$1:$S$6253),""),ROW(S3406))),"")</f>
        <v>Nová Ves</v>
      </c>
      <c r="U3408" t="s">
        <v>3847</v>
      </c>
      <c r="V3408">
        <v>566420.0</v>
      </c>
    </row>
    <row r="3409" spans="19:22" ht="12.75">
      <c r="S3409" t="str">
        <f>IF(ISNUMBER(SEARCH(ZAKL_DATA!$B$18,FU!$U3409)),U3409,"")</f>
        <v>Nová Ves</v>
      </c>
      <c r="T3409" t="str">
        <f t="array" ref="T3409">IFERROR(INDEX($S$3:$S$6255,SMALL(IF(ISNUMBER(SEARCH("",$S$3:$S$6255)),ROW($S$1:$S$6253),""),ROW(S3407))),"")</f>
        <v>Nová Ves</v>
      </c>
      <c r="U3409" t="s">
        <v>3847</v>
      </c>
      <c r="V3409">
        <v>566438.0</v>
      </c>
    </row>
    <row r="3410" spans="19:22" ht="12.75">
      <c r="S3410" t="str">
        <f>IF(ISNUMBER(SEARCH(ZAKL_DATA!$B$18,FU!$U3410)),U3410,"")</f>
        <v>Nová Ves</v>
      </c>
      <c r="T3410" t="str">
        <f t="array" ref="T3410">IFERROR(INDEX($S$3:$S$6255,SMALL(IF(ISNUMBER(SEARCH("",$S$3:$S$6255)),ROW($S$1:$S$6253),""),ROW(S3408))),"")</f>
        <v>Nová Ves</v>
      </c>
      <c r="U3410" t="s">
        <v>3847</v>
      </c>
      <c r="V3410">
        <v>566446.0</v>
      </c>
    </row>
    <row r="3411" spans="19:22" ht="12.75">
      <c r="S3411" t="str">
        <f>IF(ISNUMBER(SEARCH(ZAKL_DATA!$B$18,FU!$U3411)),U3411,"")</f>
        <v>Nová Ves I</v>
      </c>
      <c r="T3411" t="str">
        <f t="array" ref="T3411">IFERROR(INDEX($S$3:$S$6255,SMALL(IF(ISNUMBER(SEARCH("",$S$3:$S$6255)),ROW($S$1:$S$6253),""),ROW(S3409))),"")</f>
        <v>Nová Ves I</v>
      </c>
      <c r="U3411" t="s">
        <v>4308</v>
      </c>
      <c r="V3411">
        <v>566454.0</v>
      </c>
    </row>
    <row r="3412" spans="19:22" ht="12.75">
      <c r="S3412" t="str">
        <f>IF(ISNUMBER(SEARCH(ZAKL_DATA!$B$18,FU!$U3412)),U3412,"")</f>
        <v>Nová Ves nad Lužnicí</v>
      </c>
      <c r="T3412" t="str">
        <f t="array" ref="T3412">IFERROR(INDEX($S$3:$S$6255,SMALL(IF(ISNUMBER(SEARCH("",$S$3:$S$6255)),ROW($S$1:$S$6253),""),ROW(S3410))),"")</f>
        <v>Nová Ves nad Lužnicí</v>
      </c>
      <c r="U3412" t="s">
        <v>6366</v>
      </c>
      <c r="V3412">
        <v>566462.0</v>
      </c>
    </row>
    <row r="3413" spans="19:22" ht="12.75">
      <c r="S3413" t="str">
        <f>IF(ISNUMBER(SEARCH(ZAKL_DATA!$B$18,FU!$U3413)),U3413,"")</f>
        <v>Nová Ves nad Nisou</v>
      </c>
      <c r="T3413" t="str">
        <f t="array" ref="T3413">IFERROR(INDEX($S$3:$S$6255,SMALL(IF(ISNUMBER(SEARCH("",$S$3:$S$6255)),ROW($S$1:$S$6253),""),ROW(S3411))),"")</f>
        <v>Nová Ves nad Nisou</v>
      </c>
      <c r="U3413" t="s">
        <v>6485</v>
      </c>
      <c r="V3413">
        <v>566471.0</v>
      </c>
    </row>
    <row r="3414" spans="19:22" ht="12.75">
      <c r="S3414" t="str">
        <f>IF(ISNUMBER(SEARCH(ZAKL_DATA!$B$18,FU!$U3414)),U3414,"")</f>
        <v>Nová Ves nad Popelkou</v>
      </c>
      <c r="T3414" t="str">
        <f t="array" ref="T3414">IFERROR(INDEX($S$3:$S$6255,SMALL(IF(ISNUMBER(SEARCH("",$S$3:$S$6255)),ROW($S$1:$S$6253),""),ROW(S3412))),"")</f>
        <v>Nová Ves nad Popelkou</v>
      </c>
      <c r="U3414" t="s">
        <v>7509</v>
      </c>
      <c r="V3414">
        <v>566489.0</v>
      </c>
    </row>
    <row r="3415" spans="19:22" ht="12.75">
      <c r="S3415" t="str">
        <f>IF(ISNUMBER(SEARCH(ZAKL_DATA!$B$18,FU!$U3415)),U3415,"")</f>
        <v>Nová Ves pod Pleší</v>
      </c>
      <c r="T3415" t="str">
        <f t="array" ref="T3415">IFERROR(INDEX($S$3:$S$6255,SMALL(IF(ISNUMBER(SEARCH("",$S$3:$S$6255)),ROW($S$1:$S$6253),""),ROW(S3413))),"")</f>
        <v>Nová Ves pod Pleší</v>
      </c>
      <c r="U3415" t="s">
        <v>4950</v>
      </c>
      <c r="V3415">
        <v>566497.0</v>
      </c>
    </row>
    <row r="3416" spans="19:22" ht="12.75">
      <c r="S3416" t="str">
        <f>IF(ISNUMBER(SEARCH(ZAKL_DATA!$B$18,FU!$U3416)),U3416,"")</f>
        <v>Nová Ves u Bakova</v>
      </c>
      <c r="T3416" t="str">
        <f t="array" ref="T3416">IFERROR(INDEX($S$3:$S$6255,SMALL(IF(ISNUMBER(SEARCH("",$S$3:$S$6255)),ROW($S$1:$S$6253),""),ROW(S3414))),"")</f>
        <v>Nová Ves u Bakova</v>
      </c>
      <c r="U3416" t="s">
        <v>7112</v>
      </c>
      <c r="V3416">
        <v>566501.0</v>
      </c>
    </row>
    <row r="3417" spans="19:22" ht="12.75">
      <c r="S3417" t="str">
        <f>IF(ISNUMBER(SEARCH(ZAKL_DATA!$B$18,FU!$U3417)),U3417,"")</f>
        <v>Nová Ves u Chotěboře</v>
      </c>
      <c r="T3417" t="str">
        <f t="array" ref="T3417">IFERROR(INDEX($S$3:$S$6255,SMALL(IF(ISNUMBER(SEARCH("",$S$3:$S$6255)),ROW($S$1:$S$6253),""),ROW(S3415))),"")</f>
        <v>Nová Ves u Chotěboře</v>
      </c>
      <c r="U3417" t="s">
        <v>6900</v>
      </c>
      <c r="V3417">
        <v>566519.0</v>
      </c>
    </row>
    <row r="3418" spans="19:22" ht="12.75">
      <c r="S3418" t="str">
        <f>IF(ISNUMBER(SEARCH(ZAKL_DATA!$B$18,FU!$U3418)),U3418,"")</f>
        <v>Nová Ves u Chýnova</v>
      </c>
      <c r="T3418" t="str">
        <f t="array" ref="T3418">IFERROR(INDEX($S$3:$S$6255,SMALL(IF(ISNUMBER(SEARCH("",$S$3:$S$6255)),ROW($S$1:$S$6253),""),ROW(S3416))),"")</f>
        <v>Nová Ves u Chýnova</v>
      </c>
      <c r="U3418" t="s">
        <v>5776</v>
      </c>
      <c r="V3418">
        <v>566527.0</v>
      </c>
    </row>
    <row r="3419" spans="19:22" ht="12.75">
      <c r="S3419" t="str">
        <f>IF(ISNUMBER(SEARCH(ZAKL_DATA!$B$18,FU!$U3419)),U3419,"")</f>
        <v>Nová Ves u Jarošova</v>
      </c>
      <c r="T3419" t="str">
        <f t="array" ref="T3419">IFERROR(INDEX($S$3:$S$6255,SMALL(IF(ISNUMBER(SEARCH("",$S$3:$S$6255)),ROW($S$1:$S$6253),""),ROW(S3417))),"")</f>
        <v>Nová Ves u Jarošova</v>
      </c>
      <c r="U3419" t="s">
        <v>7161</v>
      </c>
      <c r="V3419">
        <v>566535.0</v>
      </c>
    </row>
    <row r="3420" spans="19:22" ht="12.75">
      <c r="S3420" t="str">
        <f>IF(ISNUMBER(SEARCH(ZAKL_DATA!$B$18,FU!$U3420)),U3420,"")</f>
        <v>Nová Ves u Leštiny</v>
      </c>
      <c r="T3420" t="str">
        <f t="array" ref="T3420">IFERROR(INDEX($S$3:$S$6255,SMALL(IF(ISNUMBER(SEARCH("",$S$3:$S$6255)),ROW($S$1:$S$6253),""),ROW(S3418))),"")</f>
        <v>Nová Ves u Leštiny</v>
      </c>
      <c r="U3420" t="s">
        <v>6899</v>
      </c>
      <c r="V3420">
        <v>566543.0</v>
      </c>
    </row>
    <row r="3421" spans="19:22" ht="12.75">
      <c r="S3421" t="str">
        <f>IF(ISNUMBER(SEARCH(ZAKL_DATA!$B$18,FU!$U3421)),U3421,"")</f>
        <v>Nová Ves u Mladé Vožice</v>
      </c>
      <c r="T3421" t="str">
        <f t="array" ref="T3421">IFERROR(INDEX($S$3:$S$6255,SMALL(IF(ISNUMBER(SEARCH("",$S$3:$S$6255)),ROW($S$1:$S$6253),""),ROW(S3419))),"")</f>
        <v>Nová Ves u Mladé Vožice</v>
      </c>
      <c r="U3421" t="s">
        <v>6462</v>
      </c>
      <c r="V3421">
        <v>566551.0</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8745</v>
      </c>
      <c r="V3422">
        <v>566560.0</v>
      </c>
    </row>
    <row r="3423" spans="19:22" ht="12.75">
      <c r="S3423" t="str">
        <f>IF(ISNUMBER(SEARCH(ZAKL_DATA!$B$18,FU!$U3423)),U3423,"")</f>
        <v>Nová Ves u Světlé</v>
      </c>
      <c r="T3423" t="str">
        <f t="array" ref="T3423">IFERROR(INDEX($S$3:$S$6255,SMALL(IF(ISNUMBER(SEARCH("",$S$3:$S$6255)),ROW($S$1:$S$6253),""),ROW(S3421))),"")</f>
        <v>Nová Ves u Světlé</v>
      </c>
      <c r="U3423" t="s">
        <v>5971</v>
      </c>
      <c r="V3423">
        <v>566578.0</v>
      </c>
    </row>
    <row r="3424" spans="19:22" ht="12.75">
      <c r="S3424" t="str">
        <f>IF(ISNUMBER(SEARCH(ZAKL_DATA!$B$18,FU!$U3424)),U3424,"")</f>
        <v>Nová Ves v Horách</v>
      </c>
      <c r="T3424" t="str">
        <f t="array" ref="T3424">IFERROR(INDEX($S$3:$S$6255,SMALL(IF(ISNUMBER(SEARCH("",$S$3:$S$6255)),ROW($S$1:$S$6253),""),ROW(S3422))),"")</f>
        <v>Nová Ves v Horách</v>
      </c>
      <c r="U3424" t="s">
        <v>6777</v>
      </c>
      <c r="V3424">
        <v>566586.0</v>
      </c>
    </row>
    <row r="3425" spans="19:22" ht="12.75">
      <c r="S3425" t="str">
        <f>IF(ISNUMBER(SEARCH(ZAKL_DATA!$B$18,FU!$U3425)),U3425,"")</f>
        <v>Nové Bránice</v>
      </c>
      <c r="T3425" t="str">
        <f t="array" ref="T3425">IFERROR(INDEX($S$3:$S$6255,SMALL(IF(ISNUMBER(SEARCH("",$S$3:$S$6255)),ROW($S$1:$S$6253),""),ROW(S3423))),"")</f>
        <v>Nové Bránice</v>
      </c>
      <c r="U3425" t="s">
        <v>7898</v>
      </c>
      <c r="V3425">
        <v>566594.0</v>
      </c>
    </row>
    <row r="3426" spans="19:22" ht="12.75">
      <c r="S3426" t="str">
        <f>IF(ISNUMBER(SEARCH(ZAKL_DATA!$B$18,FU!$U3426)),U3426,"")</f>
        <v>Nové Dvory</v>
      </c>
      <c r="T3426" t="str">
        <f t="array" ref="T3426">IFERROR(INDEX($S$3:$S$6255,SMALL(IF(ISNUMBER(SEARCH("",$S$3:$S$6255)),ROW($S$1:$S$6253),""),ROW(S3424))),"")</f>
        <v>Nové Dvory</v>
      </c>
      <c r="U3426" t="s">
        <v>4377</v>
      </c>
      <c r="V3426">
        <v>566608.0</v>
      </c>
    </row>
    <row r="3427" spans="19:22" ht="12.75">
      <c r="S3427" t="str">
        <f>IF(ISNUMBER(SEARCH(ZAKL_DATA!$B$18,FU!$U3427)),U3427,"")</f>
        <v>Nové Dvory</v>
      </c>
      <c r="T3427" t="str">
        <f t="array" ref="T3427">IFERROR(INDEX($S$3:$S$6255,SMALL(IF(ISNUMBER(SEARCH("",$S$3:$S$6255)),ROW($S$1:$S$6253),""),ROW(S3425))),"")</f>
        <v>Nové Dvory</v>
      </c>
      <c r="U3427" t="s">
        <v>4377</v>
      </c>
      <c r="V3427">
        <v>566616.0</v>
      </c>
    </row>
    <row r="3428" spans="19:22" ht="12.75">
      <c r="S3428" t="str">
        <f>IF(ISNUMBER(SEARCH(ZAKL_DATA!$B$18,FU!$U3428)),U3428,"")</f>
        <v>Nové Dvory</v>
      </c>
      <c r="T3428" t="str">
        <f t="array" ref="T3428">IFERROR(INDEX($S$3:$S$6255,SMALL(IF(ISNUMBER(SEARCH("",$S$3:$S$6255)),ROW($S$1:$S$6253),""),ROW(S3426))),"")</f>
        <v>Nové Dvory</v>
      </c>
      <c r="U3428" t="s">
        <v>4377</v>
      </c>
      <c r="V3428">
        <v>566624.0</v>
      </c>
    </row>
    <row r="3429" spans="19:22" ht="12.75">
      <c r="S3429" t="str">
        <f>IF(ISNUMBER(SEARCH(ZAKL_DATA!$B$18,FU!$U3429)),U3429,"")</f>
        <v>Nové Dvory</v>
      </c>
      <c r="T3429" t="str">
        <f t="array" ref="T3429">IFERROR(INDEX($S$3:$S$6255,SMALL(IF(ISNUMBER(SEARCH("",$S$3:$S$6255)),ROW($S$1:$S$6253),""),ROW(S3427))),"")</f>
        <v>Nové Dvory</v>
      </c>
      <c r="U3429" t="s">
        <v>4377</v>
      </c>
      <c r="V3429">
        <v>566632.0</v>
      </c>
    </row>
    <row r="3430" spans="19:22" ht="12.75">
      <c r="S3430" t="str">
        <f>IF(ISNUMBER(SEARCH(ZAKL_DATA!$B$18,FU!$U3430)),U3430,"")</f>
        <v>Nové Hamry</v>
      </c>
      <c r="T3430" t="str">
        <f t="array" ref="T3430">IFERROR(INDEX($S$3:$S$6255,SMALL(IF(ISNUMBER(SEARCH("",$S$3:$S$6255)),ROW($S$1:$S$6253),""),ROW(S3428))),"")</f>
        <v>Nové Hamry</v>
      </c>
      <c r="U3430" t="s">
        <v>3706</v>
      </c>
      <c r="V3430">
        <v>566641.0</v>
      </c>
    </row>
    <row r="3431" spans="19:22" ht="12.75">
      <c r="S3431" t="str">
        <f>IF(ISNUMBER(SEARCH(ZAKL_DATA!$B$18,FU!$U3431)),U3431,"")</f>
        <v>Nové Heřminovy</v>
      </c>
      <c r="T3431" t="str">
        <f t="array" ref="T3431">IFERROR(INDEX($S$3:$S$6255,SMALL(IF(ISNUMBER(SEARCH("",$S$3:$S$6255)),ROW($S$1:$S$6253),""),ROW(S3429))),"")</f>
        <v>Nové Heřminovy</v>
      </c>
      <c r="U3431" t="s">
        <v>6932</v>
      </c>
      <c r="V3431">
        <v>566659.0</v>
      </c>
    </row>
    <row r="3432" spans="19:22" ht="12.75">
      <c r="S3432" t="str">
        <f>IF(ISNUMBER(SEARCH(ZAKL_DATA!$B$18,FU!$U3432)),U3432,"")</f>
        <v>Nové Hrady</v>
      </c>
      <c r="T3432" t="str">
        <f t="array" ref="T3432">IFERROR(INDEX($S$3:$S$6255,SMALL(IF(ISNUMBER(SEARCH("",$S$3:$S$6255)),ROW($S$1:$S$6253),""),ROW(S3430))),"")</f>
        <v>Nové Hrady</v>
      </c>
      <c r="U3432" t="s">
        <v>5172</v>
      </c>
      <c r="V3432">
        <v>566667.0</v>
      </c>
    </row>
    <row r="3433" spans="19:22" ht="12.75">
      <c r="S3433" t="str">
        <f>IF(ISNUMBER(SEARCH(ZAKL_DATA!$B$18,FU!$U3433)),U3433,"")</f>
        <v>Nové Hrady</v>
      </c>
      <c r="T3433" t="str">
        <f t="array" ref="T3433">IFERROR(INDEX($S$3:$S$6255,SMALL(IF(ISNUMBER(SEARCH("",$S$3:$S$6255)),ROW($S$1:$S$6253),""),ROW(S3431))),"")</f>
        <v>Nové Hrady</v>
      </c>
      <c r="U3433" t="s">
        <v>5172</v>
      </c>
      <c r="V3433">
        <v>566675.0</v>
      </c>
    </row>
    <row r="3434" spans="19:22" ht="12.75">
      <c r="S3434" t="str">
        <f>IF(ISNUMBER(SEARCH(ZAKL_DATA!$B$18,FU!$U3434)),U3434,"")</f>
        <v>Nové Hutě</v>
      </c>
      <c r="T3434" t="str">
        <f t="array" ref="T3434">IFERROR(INDEX($S$3:$S$6255,SMALL(IF(ISNUMBER(SEARCH("",$S$3:$S$6255)),ROW($S$1:$S$6253),""),ROW(S3432))),"")</f>
        <v>Nové Hutě</v>
      </c>
      <c r="U3434" t="s">
        <v>6297</v>
      </c>
      <c r="V3434">
        <v>566683.0</v>
      </c>
    </row>
    <row r="3435" spans="19:22" ht="12.75">
      <c r="S3435" t="str">
        <f>IF(ISNUMBER(SEARCH(ZAKL_DATA!$B$18,FU!$U3435)),U3435,"")</f>
        <v>Nové Lublice</v>
      </c>
      <c r="T3435" t="str">
        <f t="array" ref="T3435">IFERROR(INDEX($S$3:$S$6255,SMALL(IF(ISNUMBER(SEARCH("",$S$3:$S$6255)),ROW($S$1:$S$6253),""),ROW(S3433))),"")</f>
        <v>Nové Lublice</v>
      </c>
      <c r="U3435" t="s">
        <v>3804</v>
      </c>
      <c r="V3435">
        <v>566691.0</v>
      </c>
    </row>
    <row r="3436" spans="19:22" ht="12.75">
      <c r="S3436" t="str">
        <f>IF(ISNUMBER(SEARCH(ZAKL_DATA!$B$18,FU!$U3436)),U3436,"")</f>
        <v>Nové Město</v>
      </c>
      <c r="T3436" t="str">
        <f t="array" ref="T3436">IFERROR(INDEX($S$3:$S$6255,SMALL(IF(ISNUMBER(SEARCH("",$S$3:$S$6255)),ROW($S$1:$S$6253),""),ROW(S3434))),"")</f>
        <v>Nové Město</v>
      </c>
      <c r="U3436" t="s">
        <v>7013</v>
      </c>
      <c r="V3436">
        <v>566705.0</v>
      </c>
    </row>
    <row r="3437" spans="19:22" ht="12.75">
      <c r="S3437" t="str">
        <f>IF(ISNUMBER(SEARCH(ZAKL_DATA!$B$18,FU!$U3437)),U3437,"")</f>
        <v>Nové Město na Moravě</v>
      </c>
      <c r="T3437" t="str">
        <f t="array" ref="T3437">IFERROR(INDEX($S$3:$S$6255,SMALL(IF(ISNUMBER(SEARCH("",$S$3:$S$6255)),ROW($S$1:$S$6253),""),ROW(S3435))),"")</f>
        <v>Nové Město na Moravě</v>
      </c>
      <c r="U3437" t="s">
        <v>8746</v>
      </c>
      <c r="V3437">
        <v>566713.0</v>
      </c>
    </row>
    <row r="3438" spans="19:22" ht="12.75">
      <c r="S3438" t="str">
        <f>IF(ISNUMBER(SEARCH(ZAKL_DATA!$B$18,FU!$U3438)),U3438,"")</f>
        <v>Nové Město nad Metují</v>
      </c>
      <c r="T3438" t="str">
        <f t="array" ref="T3438">IFERROR(INDEX($S$3:$S$6255,SMALL(IF(ISNUMBER(SEARCH("",$S$3:$S$6255)),ROW($S$1:$S$6253),""),ROW(S3436))),"")</f>
        <v>Nové Město nad Metují</v>
      </c>
      <c r="U3438" t="s">
        <v>7316</v>
      </c>
      <c r="V3438">
        <v>566721.0</v>
      </c>
    </row>
    <row r="3439" spans="19:22" ht="12.75">
      <c r="S3439" t="str">
        <f>IF(ISNUMBER(SEARCH(ZAKL_DATA!$B$18,FU!$U3439)),U3439,"")</f>
        <v>Nové Město pod Smrkem</v>
      </c>
      <c r="T3439" t="str">
        <f t="array" ref="T3439">IFERROR(INDEX($S$3:$S$6255,SMALL(IF(ISNUMBER(SEARCH("",$S$3:$S$6255)),ROW($S$1:$S$6253),""),ROW(S3437))),"")</f>
        <v>Nové Město pod Smrkem</v>
      </c>
      <c r="U3439" t="s">
        <v>6533</v>
      </c>
      <c r="V3439">
        <v>566730.0</v>
      </c>
    </row>
    <row r="3440" spans="19:22" ht="12.75">
      <c r="S3440" t="str">
        <f>IF(ISNUMBER(SEARCH(ZAKL_DATA!$B$18,FU!$U3440)),U3440,"")</f>
        <v>Nové Mitrovice</v>
      </c>
      <c r="T3440" t="str">
        <f t="array" ref="T3440">IFERROR(INDEX($S$3:$S$6255,SMALL(IF(ISNUMBER(SEARCH("",$S$3:$S$6255)),ROW($S$1:$S$6253),""),ROW(S3438))),"")</f>
        <v>Nové Mitrovice</v>
      </c>
      <c r="U3440" t="s">
        <v>6087</v>
      </c>
      <c r="V3440">
        <v>566748.0</v>
      </c>
    </row>
    <row r="3441" spans="19:22" ht="12.75">
      <c r="S3441" t="str">
        <f>IF(ISNUMBER(SEARCH(ZAKL_DATA!$B$18,FU!$U3441)),U3441,"")</f>
        <v>Nové Sady</v>
      </c>
      <c r="T3441" t="str">
        <f t="array" ref="T3441">IFERROR(INDEX($S$3:$S$6255,SMALL(IF(ISNUMBER(SEARCH("",$S$3:$S$6255)),ROW($S$1:$S$6253),""),ROW(S3439))),"")</f>
        <v>Nové Sady</v>
      </c>
      <c r="U3441" t="s">
        <v>8557</v>
      </c>
      <c r="V3441">
        <v>566756.0</v>
      </c>
    </row>
    <row r="3442" spans="19:22" ht="12.75">
      <c r="S3442" t="str">
        <f>IF(ISNUMBER(SEARCH(ZAKL_DATA!$B$18,FU!$U3442)),U3442,"")</f>
        <v>Nové Sady</v>
      </c>
      <c r="T3442" t="str">
        <f t="array" ref="T3442">IFERROR(INDEX($S$3:$S$6255,SMALL(IF(ISNUMBER(SEARCH("",$S$3:$S$6255)),ROW($S$1:$S$6253),""),ROW(S3440))),"")</f>
        <v>Nové Sady</v>
      </c>
      <c r="U3442" t="s">
        <v>8557</v>
      </c>
      <c r="V3442">
        <v>566764.0</v>
      </c>
    </row>
    <row r="3443" spans="19:22" ht="12.75">
      <c r="S3443" t="str">
        <f>IF(ISNUMBER(SEARCH(ZAKL_DATA!$B$18,FU!$U3443)),U3443,"")</f>
        <v>Nové Sedlice</v>
      </c>
      <c r="T3443" t="str">
        <f t="array" ref="T3443">IFERROR(INDEX($S$3:$S$6255,SMALL(IF(ISNUMBER(SEARCH("",$S$3:$S$6255)),ROW($S$1:$S$6253),""),ROW(S3441))),"")</f>
        <v>Nové Sedlice</v>
      </c>
      <c r="U3443" t="s">
        <v>5972</v>
      </c>
      <c r="V3443">
        <v>566781.0</v>
      </c>
    </row>
    <row r="3444" spans="19:22" ht="12.75">
      <c r="S3444" t="str">
        <f>IF(ISNUMBER(SEARCH(ZAKL_DATA!$B$18,FU!$U3444)),U3444,"")</f>
        <v>Nové Sedlo</v>
      </c>
      <c r="T3444" t="str">
        <f t="array" ref="T3444">IFERROR(INDEX($S$3:$S$6255,SMALL(IF(ISNUMBER(SEARCH("",$S$3:$S$6255)),ROW($S$1:$S$6253),""),ROW(S3442))),"")</f>
        <v>Nové Sedlo</v>
      </c>
      <c r="U3444" t="s">
        <v>6221</v>
      </c>
      <c r="V3444">
        <v>566799.0</v>
      </c>
    </row>
    <row r="3445" spans="19:22" ht="12.75">
      <c r="S3445" t="str">
        <f>IF(ISNUMBER(SEARCH(ZAKL_DATA!$B$18,FU!$U3445)),U3445,"")</f>
        <v>Nové Sedlo</v>
      </c>
      <c r="T3445" t="str">
        <f t="array" ref="T3445">IFERROR(INDEX($S$3:$S$6255,SMALL(IF(ISNUMBER(SEARCH("",$S$3:$S$6255)),ROW($S$1:$S$6253),""),ROW(S3443))),"")</f>
        <v>Nové Sedlo</v>
      </c>
      <c r="U3445" t="s">
        <v>6221</v>
      </c>
      <c r="V3445">
        <v>566802.0</v>
      </c>
    </row>
    <row r="3446" spans="19:22" ht="12.75">
      <c r="S3446" t="str">
        <f>IF(ISNUMBER(SEARCH(ZAKL_DATA!$B$18,FU!$U3446)),U3446,"")</f>
        <v>Nové Strašecí</v>
      </c>
      <c r="T3446" t="str">
        <f t="array" ref="T3446">IFERROR(INDEX($S$3:$S$6255,SMALL(IF(ISNUMBER(SEARCH("",$S$3:$S$6255)),ROW($S$1:$S$6253),""),ROW(S3444))),"")</f>
        <v>Nové Strašecí</v>
      </c>
      <c r="U3446" t="s">
        <v>5064</v>
      </c>
      <c r="V3446">
        <v>566811.0</v>
      </c>
    </row>
    <row r="3447" spans="19:22" ht="12.75">
      <c r="S3447" t="str">
        <f>IF(ISNUMBER(SEARCH(ZAKL_DATA!$B$18,FU!$U3447)),U3447,"")</f>
        <v>Nové Syrovice</v>
      </c>
      <c r="T3447" t="str">
        <f t="array" ref="T3447">IFERROR(INDEX($S$3:$S$6255,SMALL(IF(ISNUMBER(SEARCH("",$S$3:$S$6255)),ROW($S$1:$S$6253),""),ROW(S3445))),"")</f>
        <v>Nové Syrovice</v>
      </c>
      <c r="U3447" t="s">
        <v>8422</v>
      </c>
      <c r="V3447">
        <v>566829.0</v>
      </c>
    </row>
    <row r="3448" spans="19:22" ht="12.75">
      <c r="S3448" t="str">
        <f>IF(ISNUMBER(SEARCH(ZAKL_DATA!$B$18,FU!$U3448)),U3448,"")</f>
        <v>Nové Veselí</v>
      </c>
      <c r="T3448" t="str">
        <f t="array" ref="T3448">IFERROR(INDEX($S$3:$S$6255,SMALL(IF(ISNUMBER(SEARCH("",$S$3:$S$6255)),ROW($S$1:$S$6253),""),ROW(S3446))),"")</f>
        <v>Nové Veselí</v>
      </c>
      <c r="U3448" t="s">
        <v>8747</v>
      </c>
      <c r="V3448">
        <v>566837.0</v>
      </c>
    </row>
    <row r="3449" spans="19:22" ht="12.75">
      <c r="S3449" t="str">
        <f>IF(ISNUMBER(SEARCH(ZAKL_DATA!$B$18,FU!$U3449)),U3449,"")</f>
        <v>Noviny pod Ralskem</v>
      </c>
      <c r="T3449" t="str">
        <f t="array" ref="T3449">IFERROR(INDEX($S$3:$S$6255,SMALL(IF(ISNUMBER(SEARCH("",$S$3:$S$6255)),ROW($S$1:$S$6253),""),ROW(S3447))),"")</f>
        <v>Noviny pod Ralskem</v>
      </c>
      <c r="U3449" t="s">
        <v>6322</v>
      </c>
      <c r="V3449">
        <v>566845.0</v>
      </c>
    </row>
    <row r="3450" spans="19:22" ht="12.75">
      <c r="S3450" t="str">
        <f>IF(ISNUMBER(SEARCH(ZAKL_DATA!$B$18,FU!$U3450)),U3450,"")</f>
        <v>Novosedlice</v>
      </c>
      <c r="T3450" t="str">
        <f t="array" ref="T3450">IFERROR(INDEX($S$3:$S$6255,SMALL(IF(ISNUMBER(SEARCH("",$S$3:$S$6255)),ROW($S$1:$S$6253),""),ROW(S3448))),"")</f>
        <v>Novosedlice</v>
      </c>
      <c r="U3450" t="s">
        <v>6801</v>
      </c>
      <c r="V3450">
        <v>566853.0</v>
      </c>
    </row>
    <row r="3451" spans="19:22" ht="12.75">
      <c r="S3451" t="str">
        <f>IF(ISNUMBER(SEARCH(ZAKL_DATA!$B$18,FU!$U3451)),U3451,"")</f>
        <v>Novosedly</v>
      </c>
      <c r="T3451" t="str">
        <f t="array" ref="T3451">IFERROR(INDEX($S$3:$S$6255,SMALL(IF(ISNUMBER(SEARCH("",$S$3:$S$6255)),ROW($S$1:$S$6253),""),ROW(S3449))),"")</f>
        <v>Novosedly</v>
      </c>
      <c r="U3451" t="s">
        <v>5676</v>
      </c>
      <c r="V3451">
        <v>566861.0</v>
      </c>
    </row>
    <row r="3452" spans="19:22" ht="12.75">
      <c r="S3452" t="str">
        <f>IF(ISNUMBER(SEARCH(ZAKL_DATA!$B$18,FU!$U3452)),U3452,"")</f>
        <v>Novosedly</v>
      </c>
      <c r="T3452" t="str">
        <f t="array" ref="T3452">IFERROR(INDEX($S$3:$S$6255,SMALL(IF(ISNUMBER(SEARCH("",$S$3:$S$6255)),ROW($S$1:$S$6253),""),ROW(S3450))),"")</f>
        <v>Novosedly</v>
      </c>
      <c r="U3452" t="s">
        <v>5676</v>
      </c>
      <c r="V3452">
        <v>566870.0</v>
      </c>
    </row>
    <row r="3453" spans="19:22" ht="12.75">
      <c r="S3453" t="str">
        <f>IF(ISNUMBER(SEARCH(ZAKL_DATA!$B$18,FU!$U3453)),U3453,"")</f>
        <v>Novosedly nad Nežárkou</v>
      </c>
      <c r="T3453" t="str">
        <f t="array" ref="T3453">IFERROR(INDEX($S$3:$S$6255,SMALL(IF(ISNUMBER(SEARCH("",$S$3:$S$6255)),ROW($S$1:$S$6253),""),ROW(S3451))),"")</f>
        <v>Novosedly nad Nežárkou</v>
      </c>
      <c r="U3453" t="s">
        <v>5329</v>
      </c>
      <c r="V3453">
        <v>566888.0</v>
      </c>
    </row>
    <row r="3454" spans="19:22" ht="12.75">
      <c r="S3454" t="str">
        <f>IF(ISNUMBER(SEARCH(ZAKL_DATA!$B$18,FU!$U3454)),U3454,"")</f>
        <v>Nový Bor</v>
      </c>
      <c r="T3454" t="str">
        <f t="array" ref="T3454">IFERROR(INDEX($S$3:$S$6255,SMALL(IF(ISNUMBER(SEARCH("",$S$3:$S$6255)),ROW($S$1:$S$6253),""),ROW(S3452))),"")</f>
        <v>Nový Bor</v>
      </c>
      <c r="U3454" t="s">
        <v>6323</v>
      </c>
      <c r="V3454">
        <v>566896.0</v>
      </c>
    </row>
    <row r="3455" spans="19:22" ht="12.75">
      <c r="S3455" t="str">
        <f>IF(ISNUMBER(SEARCH(ZAKL_DATA!$B$18,FU!$U3455)),U3455,"")</f>
        <v>Nový Bydžov</v>
      </c>
      <c r="T3455" t="str">
        <f t="array" ref="T3455">IFERROR(INDEX($S$3:$S$6255,SMALL(IF(ISNUMBER(SEARCH("",$S$3:$S$6255)),ROW($S$1:$S$6253),""),ROW(S3453))),"")</f>
        <v>Nový Bydžov</v>
      </c>
      <c r="U3455" t="s">
        <v>7014</v>
      </c>
      <c r="V3455">
        <v>566900.0</v>
      </c>
    </row>
    <row r="3456" spans="19:22" ht="12.75">
      <c r="S3456" t="str">
        <f>IF(ISNUMBER(SEARCH(ZAKL_DATA!$B$18,FU!$U3456)),U3456,"")</f>
        <v>Nový Dům</v>
      </c>
      <c r="T3456" t="str">
        <f t="array" ref="T3456">IFERROR(INDEX($S$3:$S$6255,SMALL(IF(ISNUMBER(SEARCH("",$S$3:$S$6255)),ROW($S$1:$S$6253),""),ROW(S3454))),"")</f>
        <v>Nový Dům</v>
      </c>
      <c r="U3456" t="s">
        <v>5066</v>
      </c>
      <c r="V3456">
        <v>566918.0</v>
      </c>
    </row>
    <row r="3457" spans="19:22" ht="12.75">
      <c r="S3457" t="str">
        <f>IF(ISNUMBER(SEARCH(ZAKL_DATA!$B$18,FU!$U3457)),U3457,"")</f>
        <v>Nový Dvůr</v>
      </c>
      <c r="T3457" t="str">
        <f t="array" ref="T3457">IFERROR(INDEX($S$3:$S$6255,SMALL(IF(ISNUMBER(SEARCH("",$S$3:$S$6255)),ROW($S$1:$S$6253),""),ROW(S3455))),"")</f>
        <v>Nový Dvůr</v>
      </c>
      <c r="U3457" t="s">
        <v>8959</v>
      </c>
      <c r="V3457">
        <v>566926.0</v>
      </c>
    </row>
    <row r="3458" spans="19:22" ht="12.75">
      <c r="S3458" t="str">
        <f>IF(ISNUMBER(SEARCH(ZAKL_DATA!$B$18,FU!$U3458)),U3458,"")</f>
        <v>Nový Hrádek</v>
      </c>
      <c r="T3458" t="str">
        <f t="array" ref="T3458">IFERROR(INDEX($S$3:$S$6255,SMALL(IF(ISNUMBER(SEARCH("",$S$3:$S$6255)),ROW($S$1:$S$6253),""),ROW(S3456))),"")</f>
        <v>Nový Hrádek</v>
      </c>
      <c r="U3458" t="s">
        <v>7317</v>
      </c>
      <c r="V3458">
        <v>566934.0</v>
      </c>
    </row>
    <row r="3459" spans="19:22" ht="12.75">
      <c r="S3459" t="str">
        <f>IF(ISNUMBER(SEARCH(ZAKL_DATA!$B$18,FU!$U3459)),U3459,"")</f>
        <v>Nový Hrozenkov</v>
      </c>
      <c r="T3459" t="str">
        <f t="array" ref="T3459">IFERROR(INDEX($S$3:$S$6255,SMALL(IF(ISNUMBER(SEARCH("",$S$3:$S$6255)),ROW($S$1:$S$6253),""),ROW(S3457))),"")</f>
        <v>Nový Hrozenkov</v>
      </c>
      <c r="U3459" t="s">
        <v>5148</v>
      </c>
      <c r="V3459">
        <v>566942.0</v>
      </c>
    </row>
    <row r="3460" spans="19:22" ht="12.75">
      <c r="S3460" t="str">
        <f>IF(ISNUMBER(SEARCH(ZAKL_DATA!$B$18,FU!$U3460)),U3460,"")</f>
        <v>Nový Jáchymov</v>
      </c>
      <c r="T3460" t="str">
        <f t="array" ref="T3460">IFERROR(INDEX($S$3:$S$6255,SMALL(IF(ISNUMBER(SEARCH("",$S$3:$S$6255)),ROW($S$1:$S$6253),""),ROW(S3458))),"")</f>
        <v>Nový Jáchymov</v>
      </c>
      <c r="U3460" t="s">
        <v>4126</v>
      </c>
      <c r="V3460">
        <v>566951.0</v>
      </c>
    </row>
    <row r="3461" spans="19:22" ht="12.75">
      <c r="S3461" t="str">
        <f>IF(ISNUMBER(SEARCH(ZAKL_DATA!$B$18,FU!$U3461)),U3461,"")</f>
        <v>Nový Jičín</v>
      </c>
      <c r="T3461" t="str">
        <f t="array" ref="T3461">IFERROR(INDEX($S$3:$S$6255,SMALL(IF(ISNUMBER(SEARCH("",$S$3:$S$6255)),ROW($S$1:$S$6253),""),ROW(S3459))),"")</f>
        <v>Nový Jičín</v>
      </c>
      <c r="U3461" t="s">
        <v>8930</v>
      </c>
      <c r="V3461">
        <v>566969.0</v>
      </c>
    </row>
    <row r="3462" spans="19:22" ht="12.75">
      <c r="S3462" t="str">
        <f>IF(ISNUMBER(SEARCH(ZAKL_DATA!$B$18,FU!$U3462)),U3462,"")</f>
        <v>Nový Jimramov</v>
      </c>
      <c r="T3462" t="str">
        <f t="array" ref="T3462">IFERROR(INDEX($S$3:$S$6255,SMALL(IF(ISNUMBER(SEARCH("",$S$3:$S$6255)),ROW($S$1:$S$6253),""),ROW(S3460))),"")</f>
        <v>Nový Jimramov</v>
      </c>
      <c r="U3462" t="s">
        <v>8748</v>
      </c>
      <c r="V3462">
        <v>566977.0</v>
      </c>
    </row>
    <row r="3463" spans="19:22" ht="12.75">
      <c r="S3463" t="str">
        <f>IF(ISNUMBER(SEARCH(ZAKL_DATA!$B$18,FU!$U3463)),U3463,"")</f>
        <v>Nový Knín</v>
      </c>
      <c r="T3463" t="str">
        <f t="array" ref="T3463">IFERROR(INDEX($S$3:$S$6255,SMALL(IF(ISNUMBER(SEARCH("",$S$3:$S$6255)),ROW($S$1:$S$6253),""),ROW(S3461))),"")</f>
        <v>Nový Knín</v>
      </c>
      <c r="U3463" t="s">
        <v>4951</v>
      </c>
      <c r="V3463">
        <v>566985.0</v>
      </c>
    </row>
    <row r="3464" spans="19:22" ht="12.75">
      <c r="S3464" t="str">
        <f>IF(ISNUMBER(SEARCH(ZAKL_DATA!$B$18,FU!$U3464)),U3464,"")</f>
        <v>Nový Kostel</v>
      </c>
      <c r="T3464" t="str">
        <f t="array" ref="T3464">IFERROR(INDEX($S$3:$S$6255,SMALL(IF(ISNUMBER(SEARCH("",$S$3:$S$6255)),ROW($S$1:$S$6253),""),ROW(S3462))),"")</f>
        <v>Nový Kostel</v>
      </c>
      <c r="U3464" t="s">
        <v>5937</v>
      </c>
      <c r="V3464">
        <v>566993.0</v>
      </c>
    </row>
    <row r="3465" spans="19:22" ht="12.75">
      <c r="S3465" t="str">
        <f>IF(ISNUMBER(SEARCH(ZAKL_DATA!$B$18,FU!$U3465)),U3465,"")</f>
        <v>Nový Kramolín</v>
      </c>
      <c r="T3465" t="str">
        <f t="array" ref="T3465">IFERROR(INDEX($S$3:$S$6255,SMALL(IF(ISNUMBER(SEARCH("",$S$3:$S$6255)),ROW($S$1:$S$6253),""),ROW(S3463))),"")</f>
        <v>Nový Kramolín</v>
      </c>
      <c r="U3465" t="s">
        <v>5896</v>
      </c>
      <c r="V3465">
        <v>567001.0</v>
      </c>
    </row>
    <row r="3466" spans="19:22" ht="12.75">
      <c r="S3466" t="str">
        <f>IF(ISNUMBER(SEARCH(ZAKL_DATA!$B$18,FU!$U3466)),U3466,"")</f>
        <v>Nový Malín</v>
      </c>
      <c r="T3466" t="str">
        <f t="array" ref="T3466">IFERROR(INDEX($S$3:$S$6255,SMALL(IF(ISNUMBER(SEARCH("",$S$3:$S$6255)),ROW($S$1:$S$6253),""),ROW(S3464))),"")</f>
        <v>Nový Malín</v>
      </c>
      <c r="U3466" t="s">
        <v>4917</v>
      </c>
      <c r="V3466">
        <v>567019.0</v>
      </c>
    </row>
    <row r="3467" spans="19:22" ht="12.75">
      <c r="S3467" t="str">
        <f>IF(ISNUMBER(SEARCH(ZAKL_DATA!$B$18,FU!$U3467)),U3467,"")</f>
        <v>Nový Oldřichov</v>
      </c>
      <c r="T3467" t="str">
        <f t="array" ref="T3467">IFERROR(INDEX($S$3:$S$6255,SMALL(IF(ISNUMBER(SEARCH("",$S$3:$S$6255)),ROW($S$1:$S$6253),""),ROW(S3465))),"")</f>
        <v>Nový Oldřichov</v>
      </c>
      <c r="U3467" t="s">
        <v>6324</v>
      </c>
      <c r="V3467">
        <v>567027.0</v>
      </c>
    </row>
    <row r="3468" spans="19:22" ht="12.75">
      <c r="S3468" t="str">
        <f>IF(ISNUMBER(SEARCH(ZAKL_DATA!$B$18,FU!$U3468)),U3468,"")</f>
        <v>Nový Ples</v>
      </c>
      <c r="T3468" t="str">
        <f t="array" ref="T3468">IFERROR(INDEX($S$3:$S$6255,SMALL(IF(ISNUMBER(SEARCH("",$S$3:$S$6255)),ROW($S$1:$S$6253),""),ROW(S3466))),"")</f>
        <v>Nový Ples</v>
      </c>
      <c r="U3468" t="s">
        <v>7318</v>
      </c>
      <c r="V3468">
        <v>567043.0</v>
      </c>
    </row>
    <row r="3469" spans="19:22" ht="12.75">
      <c r="S3469" t="str">
        <f>IF(ISNUMBER(SEARCH(ZAKL_DATA!$B$18,FU!$U3469)),U3469,"")</f>
        <v>Nový Poddvorov</v>
      </c>
      <c r="T3469" t="str">
        <f t="array" ref="T3469">IFERROR(INDEX($S$3:$S$6255,SMALL(IF(ISNUMBER(SEARCH("",$S$3:$S$6255)),ROW($S$1:$S$6253),""),ROW(S3467))),"")</f>
        <v>Nový Poddvorov</v>
      </c>
      <c r="U3469" t="s">
        <v>8090</v>
      </c>
      <c r="V3469">
        <v>567051.0</v>
      </c>
    </row>
    <row r="3470" spans="19:22" ht="12.75">
      <c r="S3470" t="str">
        <f>IF(ISNUMBER(SEARCH(ZAKL_DATA!$B$18,FU!$U3470)),U3470,"")</f>
        <v>Nový Přerov</v>
      </c>
      <c r="T3470" t="str">
        <f t="array" ref="T3470">IFERROR(INDEX($S$3:$S$6255,SMALL(IF(ISNUMBER(SEARCH("",$S$3:$S$6255)),ROW($S$1:$S$6253),""),ROW(S3468))),"")</f>
        <v>Nový Přerov</v>
      </c>
      <c r="U3470" t="s">
        <v>7986</v>
      </c>
      <c r="V3470">
        <v>567060.0</v>
      </c>
    </row>
    <row r="3471" spans="19:22" ht="12.75">
      <c r="S3471" t="str">
        <f>IF(ISNUMBER(SEARCH(ZAKL_DATA!$B$18,FU!$U3471)),U3471,"")</f>
        <v>Nový Rychnov</v>
      </c>
      <c r="T3471" t="str">
        <f t="array" ref="T3471">IFERROR(INDEX($S$3:$S$6255,SMALL(IF(ISNUMBER(SEARCH("",$S$3:$S$6255)),ROW($S$1:$S$6253),""),ROW(S3469))),"")</f>
        <v>Nový Rychnov</v>
      </c>
      <c r="U3471" t="s">
        <v>5444</v>
      </c>
      <c r="V3471">
        <v>567078.0</v>
      </c>
    </row>
    <row r="3472" spans="19:22" ht="12.75">
      <c r="S3472" t="str">
        <f>IF(ISNUMBER(SEARCH(ZAKL_DATA!$B$18,FU!$U3472)),U3472,"")</f>
        <v>Nový Šaldorf-Sedlešovice</v>
      </c>
      <c r="T3472" t="str">
        <f t="array" ref="T3472">IFERROR(INDEX($S$3:$S$6255,SMALL(IF(ISNUMBER(SEARCH("",$S$3:$S$6255)),ROW($S$1:$S$6253),""),ROW(S3470))),"")</f>
        <v>Nový Šaldorf-Sedlešovice</v>
      </c>
      <c r="U3472" t="s">
        <v>8190</v>
      </c>
      <c r="V3472">
        <v>567086.0</v>
      </c>
    </row>
    <row r="3473" spans="19:22" ht="12.75">
      <c r="S3473" t="str">
        <f>IF(ISNUMBER(SEARCH(ZAKL_DATA!$B$18,FU!$U3473)),U3473,"")</f>
        <v>Nový Telečkov</v>
      </c>
      <c r="T3473" t="str">
        <f t="array" ref="T3473">IFERROR(INDEX($S$3:$S$6255,SMALL(IF(ISNUMBER(SEARCH("",$S$3:$S$6255)),ROW($S$1:$S$6253),""),ROW(S3471))),"")</f>
        <v>Nový Telečkov</v>
      </c>
      <c r="U3473" t="s">
        <v>8423</v>
      </c>
      <c r="V3473">
        <v>567108.0</v>
      </c>
    </row>
    <row r="3474" spans="19:22" ht="12.75">
      <c r="S3474" t="str">
        <f>IF(ISNUMBER(SEARCH(ZAKL_DATA!$B$18,FU!$U3474)),U3474,"")</f>
        <v>Nový Vestec</v>
      </c>
      <c r="T3474" t="str">
        <f t="array" ref="T3474">IFERROR(INDEX($S$3:$S$6255,SMALL(IF(ISNUMBER(SEARCH("",$S$3:$S$6255)),ROW($S$1:$S$6253),""),ROW(S3472))),"")</f>
        <v>Nový Vestec</v>
      </c>
      <c r="U3474" t="s">
        <v>4758</v>
      </c>
      <c r="V3474">
        <v>567141.0</v>
      </c>
    </row>
    <row r="3475" spans="19:22" ht="12.75">
      <c r="S3475" t="str">
        <f>IF(ISNUMBER(SEARCH(ZAKL_DATA!$B$18,FU!$U3475)),U3475,"")</f>
        <v>Nučice</v>
      </c>
      <c r="T3475" t="str">
        <f t="array" ref="T3475">IFERROR(INDEX($S$3:$S$6255,SMALL(IF(ISNUMBER(SEARCH("",$S$3:$S$6255)),ROW($S$1:$S$6253),""),ROW(S3473))),"")</f>
        <v>Nučice</v>
      </c>
      <c r="U3475" t="s">
        <v>4127</v>
      </c>
      <c r="V3475">
        <v>567167.0</v>
      </c>
    </row>
    <row r="3476" spans="19:22" ht="12.75">
      <c r="S3476" t="str">
        <f>IF(ISNUMBER(SEARCH(ZAKL_DATA!$B$18,FU!$U3476)),U3476,"")</f>
        <v>Nučice</v>
      </c>
      <c r="T3476" t="str">
        <f t="array" ref="T3476">IFERROR(INDEX($S$3:$S$6255,SMALL(IF(ISNUMBER(SEARCH("",$S$3:$S$6255)),ROW($S$1:$S$6253),""),ROW(S3474))),"")</f>
        <v>Nučice</v>
      </c>
      <c r="U3476" t="s">
        <v>4127</v>
      </c>
      <c r="V3476">
        <v>567175.0</v>
      </c>
    </row>
    <row r="3477" spans="19:22" ht="12.75">
      <c r="S3477" t="str">
        <f>IF(ISNUMBER(SEARCH(ZAKL_DATA!$B$18,FU!$U3477)),U3477,"")</f>
        <v>Nupaky</v>
      </c>
      <c r="T3477" t="str">
        <f t="array" ref="T3477">IFERROR(INDEX($S$3:$S$6255,SMALL(IF(ISNUMBER(SEARCH("",$S$3:$S$6255)),ROW($S$1:$S$6253),""),ROW(S3475))),"")</f>
        <v>Nupaky</v>
      </c>
      <c r="U3477" t="s">
        <v>6587</v>
      </c>
      <c r="V3477">
        <v>567191.0</v>
      </c>
    </row>
    <row r="3478" spans="19:22" ht="12.75">
      <c r="S3478" t="str">
        <f>IF(ISNUMBER(SEARCH(ZAKL_DATA!$B$18,FU!$U3478)),U3478,"")</f>
        <v>Nýdek</v>
      </c>
      <c r="T3478" t="str">
        <f t="array" ref="T3478">IFERROR(INDEX($S$3:$S$6255,SMALL(IF(ISNUMBER(SEARCH("",$S$3:$S$6255)),ROW($S$1:$S$6253),""),ROW(S3476))),"")</f>
        <v>Nýdek</v>
      </c>
      <c r="U3478" t="s">
        <v>3718</v>
      </c>
      <c r="V3478">
        <v>567221.0</v>
      </c>
    </row>
    <row r="3479" spans="19:22" ht="12.75">
      <c r="S3479" t="str">
        <f>IF(ISNUMBER(SEARCH(ZAKL_DATA!$B$18,FU!$U3479)),U3479,"")</f>
        <v>Nyklovice</v>
      </c>
      <c r="T3479" t="str">
        <f t="array" ref="T3479">IFERROR(INDEX($S$3:$S$6255,SMALL(IF(ISNUMBER(SEARCH("",$S$3:$S$6255)),ROW($S$1:$S$6253),""),ROW(S3477))),"")</f>
        <v>Nyklovice</v>
      </c>
      <c r="U3479" t="s">
        <v>8749</v>
      </c>
      <c r="V3479">
        <v>567248.0</v>
      </c>
    </row>
    <row r="3480" spans="19:22" ht="12.75">
      <c r="S3480" t="str">
        <f>IF(ISNUMBER(SEARCH(ZAKL_DATA!$B$18,FU!$U3480)),U3480,"")</f>
        <v>Nymburk</v>
      </c>
      <c r="T3480" t="str">
        <f t="array" ref="T3480">IFERROR(INDEX($S$3:$S$6255,SMALL(IF(ISNUMBER(SEARCH("",$S$3:$S$6255)),ROW($S$1:$S$6253),""),ROW(S3478))),"")</f>
        <v>Nymburk</v>
      </c>
      <c r="U3480" t="s">
        <v>4630</v>
      </c>
      <c r="V3480">
        <v>567256.0</v>
      </c>
    </row>
    <row r="3481" spans="19:22" ht="12.75">
      <c r="S3481" t="str">
        <f>IF(ISNUMBER(SEARCH(ZAKL_DATA!$B$18,FU!$U3481)),U3481,"")</f>
        <v>Nýrov</v>
      </c>
      <c r="T3481" t="str">
        <f t="array" ref="T3481">IFERROR(INDEX($S$3:$S$6255,SMALL(IF(ISNUMBER(SEARCH("",$S$3:$S$6255)),ROW($S$1:$S$6253),""),ROW(S3479))),"")</f>
        <v>Nýrov</v>
      </c>
      <c r="U3481" t="s">
        <v>7806</v>
      </c>
      <c r="V3481">
        <v>567264.0</v>
      </c>
    </row>
    <row r="3482" spans="19:22" ht="12.75">
      <c r="S3482" t="str">
        <f>IF(ISNUMBER(SEARCH(ZAKL_DATA!$B$18,FU!$U3482)),U3482,"")</f>
        <v>Nýrsko</v>
      </c>
      <c r="T3482" t="str">
        <f t="array" ref="T3482">IFERROR(INDEX($S$3:$S$6255,SMALL(IF(ISNUMBER(SEARCH("",$S$3:$S$6255)),ROW($S$1:$S$6253),""),ROW(S3480))),"")</f>
        <v>Nýrsko</v>
      </c>
      <c r="U3482" t="s">
        <v>6024</v>
      </c>
      <c r="V3482">
        <v>567272.0</v>
      </c>
    </row>
    <row r="3483" spans="19:22" ht="12.75">
      <c r="S3483" t="str">
        <f>IF(ISNUMBER(SEARCH(ZAKL_DATA!$B$18,FU!$U3483)),U3483,"")</f>
        <v>Nýřany</v>
      </c>
      <c r="T3483" t="str">
        <f t="array" ref="T3483">IFERROR(INDEX($S$3:$S$6255,SMALL(IF(ISNUMBER(SEARCH("",$S$3:$S$6255)),ROW($S$1:$S$6253),""),ROW(S3481))),"")</f>
        <v>Nýřany</v>
      </c>
      <c r="U3483" t="s">
        <v>6149</v>
      </c>
      <c r="V3483">
        <v>567281.0</v>
      </c>
    </row>
    <row r="3484" spans="19:22" ht="12.75">
      <c r="S3484" t="str">
        <f>IF(ISNUMBER(SEARCH(ZAKL_DATA!$B$18,FU!$U3484)),U3484,"")</f>
        <v>Občov</v>
      </c>
      <c r="T3484" t="str">
        <f t="array" ref="T3484">IFERROR(INDEX($S$3:$S$6255,SMALL(IF(ISNUMBER(SEARCH("",$S$3:$S$6255)),ROW($S$1:$S$6253),""),ROW(S3482))),"")</f>
        <v>Občov</v>
      </c>
      <c r="U3484" t="s">
        <v>3842</v>
      </c>
      <c r="V3484">
        <v>567299.0</v>
      </c>
    </row>
    <row r="3485" spans="19:22" ht="12.75">
      <c r="S3485" t="str">
        <f>IF(ISNUMBER(SEARCH(ZAKL_DATA!$B$18,FU!$U3485)),U3485,"")</f>
        <v>Obecnice</v>
      </c>
      <c r="T3485" t="str">
        <f t="array" ref="T3485">IFERROR(INDEX($S$3:$S$6255,SMALL(IF(ISNUMBER(SEARCH("",$S$3:$S$6255)),ROW($S$1:$S$6253),""),ROW(S3483))),"")</f>
        <v>Obecnice</v>
      </c>
      <c r="U3485" t="s">
        <v>4954</v>
      </c>
      <c r="V3485">
        <v>567302.0</v>
      </c>
    </row>
    <row r="3486" spans="19:22" ht="12.75">
      <c r="S3486" t="str">
        <f>IF(ISNUMBER(SEARCH(ZAKL_DATA!$B$18,FU!$U3486)),U3486,"")</f>
        <v>Obědkovice</v>
      </c>
      <c r="T3486" t="str">
        <f t="array" ref="T3486">IFERROR(INDEX($S$3:$S$6255,SMALL(IF(ISNUMBER(SEARCH("",$S$3:$S$6255)),ROW($S$1:$S$6253),""),ROW(S3484))),"")</f>
        <v>Obědkovice</v>
      </c>
      <c r="U3486" t="s">
        <v>8333</v>
      </c>
      <c r="V3486">
        <v>567311.0</v>
      </c>
    </row>
    <row r="3487" spans="19:22" ht="12.75">
      <c r="S3487" t="str">
        <f>IF(ISNUMBER(SEARCH(ZAKL_DATA!$B$18,FU!$U3487)),U3487,"")</f>
        <v>Obědovice</v>
      </c>
      <c r="T3487" t="str">
        <f t="array" ref="T3487">IFERROR(INDEX($S$3:$S$6255,SMALL(IF(ISNUMBER(SEARCH("",$S$3:$S$6255)),ROW($S$1:$S$6253),""),ROW(S3485))),"")</f>
        <v>Obědovice</v>
      </c>
      <c r="U3487" t="s">
        <v>5412</v>
      </c>
      <c r="V3487">
        <v>567329.0</v>
      </c>
    </row>
    <row r="3488" spans="19:22" ht="12.75">
      <c r="S3488" t="str">
        <f>IF(ISNUMBER(SEARCH(ZAKL_DATA!$B$18,FU!$U3488)),U3488,"")</f>
        <v>Obora</v>
      </c>
      <c r="T3488" t="str">
        <f t="array" ref="T3488">IFERROR(INDEX($S$3:$S$6255,SMALL(IF(ISNUMBER(SEARCH("",$S$3:$S$6255)),ROW($S$1:$S$6253),""),ROW(S3486))),"")</f>
        <v>Obora</v>
      </c>
      <c r="U3488" t="s">
        <v>5002</v>
      </c>
      <c r="V3488">
        <v>567337.0</v>
      </c>
    </row>
    <row r="3489" spans="19:22" ht="12.75">
      <c r="S3489" t="str">
        <f>IF(ISNUMBER(SEARCH(ZAKL_DATA!$B$18,FU!$U3489)),U3489,"")</f>
        <v>Obora</v>
      </c>
      <c r="T3489" t="str">
        <f t="array" ref="T3489">IFERROR(INDEX($S$3:$S$6255,SMALL(IF(ISNUMBER(SEARCH("",$S$3:$S$6255)),ROW($S$1:$S$6253),""),ROW(S3487))),"")</f>
        <v>Obora</v>
      </c>
      <c r="U3489" t="s">
        <v>5002</v>
      </c>
      <c r="V3489">
        <v>567345.0</v>
      </c>
    </row>
    <row r="3490" spans="19:22" ht="12.75">
      <c r="S3490" t="str">
        <f>IF(ISNUMBER(SEARCH(ZAKL_DATA!$B$18,FU!$U3490)),U3490,"")</f>
        <v>Obora</v>
      </c>
      <c r="T3490" t="str">
        <f t="array" ref="T3490">IFERROR(INDEX($S$3:$S$6255,SMALL(IF(ISNUMBER(SEARCH("",$S$3:$S$6255)),ROW($S$1:$S$6253),""),ROW(S3488))),"")</f>
        <v>Obora</v>
      </c>
      <c r="U3490" t="s">
        <v>5002</v>
      </c>
      <c r="V3490">
        <v>567353.0</v>
      </c>
    </row>
    <row r="3491" spans="19:22" ht="12.75">
      <c r="S3491" t="str">
        <f>IF(ISNUMBER(SEARCH(ZAKL_DATA!$B$18,FU!$U3491)),U3491,"")</f>
        <v>Obora</v>
      </c>
      <c r="T3491" t="str">
        <f t="array" ref="T3491">IFERROR(INDEX($S$3:$S$6255,SMALL(IF(ISNUMBER(SEARCH("",$S$3:$S$6255)),ROW($S$1:$S$6253),""),ROW(S3489))),"")</f>
        <v>Obora</v>
      </c>
      <c r="U3491" t="s">
        <v>5002</v>
      </c>
      <c r="V3491">
        <v>567361.0</v>
      </c>
    </row>
    <row r="3492" spans="19:22" ht="12.75">
      <c r="S3492" t="str">
        <f>IF(ISNUMBER(SEARCH(ZAKL_DATA!$B$18,FU!$U3492)),U3492,"")</f>
        <v>Oborná</v>
      </c>
      <c r="T3492" t="str">
        <f t="array" ref="T3492">IFERROR(INDEX($S$3:$S$6255,SMALL(IF(ISNUMBER(SEARCH("",$S$3:$S$6255)),ROW($S$1:$S$6253),""),ROW(S3490))),"")</f>
        <v>Oborná</v>
      </c>
      <c r="U3492" t="s">
        <v>6934</v>
      </c>
      <c r="V3492">
        <v>567426.0</v>
      </c>
    </row>
    <row r="3493" spans="19:22" ht="12.75">
      <c r="S3493" t="str">
        <f>IF(ISNUMBER(SEARCH(ZAKL_DATA!$B$18,FU!$U3493)),U3493,"")</f>
        <v>Obory</v>
      </c>
      <c r="T3493" t="str">
        <f t="array" ref="T3493">IFERROR(INDEX($S$3:$S$6255,SMALL(IF(ISNUMBER(SEARCH("",$S$3:$S$6255)),ROW($S$1:$S$6253),""),ROW(S3491))),"")</f>
        <v>Obory</v>
      </c>
      <c r="U3493" t="s">
        <v>4955</v>
      </c>
      <c r="V3493">
        <v>567442.0</v>
      </c>
    </row>
    <row r="3494" spans="19:22" ht="12.75">
      <c r="S3494" t="str">
        <f>IF(ISNUMBER(SEARCH(ZAKL_DATA!$B$18,FU!$U3494)),U3494,"")</f>
        <v>Obořiště</v>
      </c>
      <c r="T3494" t="str">
        <f t="array" ref="T3494">IFERROR(INDEX($S$3:$S$6255,SMALL(IF(ISNUMBER(SEARCH("",$S$3:$S$6255)),ROW($S$1:$S$6253),""),ROW(S3492))),"")</f>
        <v>Obořiště</v>
      </c>
      <c r="U3494" t="s">
        <v>4956</v>
      </c>
      <c r="V3494">
        <v>567451.0</v>
      </c>
    </row>
    <row r="3495" spans="19:22" ht="12.75">
      <c r="S3495" t="str">
        <f>IF(ISNUMBER(SEARCH(ZAKL_DATA!$B$18,FU!$U3495)),U3495,"")</f>
        <v>Obrataň</v>
      </c>
      <c r="T3495" t="str">
        <f t="array" ref="T3495">IFERROR(INDEX($S$3:$S$6255,SMALL(IF(ISNUMBER(SEARCH("",$S$3:$S$6255)),ROW($S$1:$S$6253),""),ROW(S3493))),"")</f>
        <v>Obrataň</v>
      </c>
      <c r="U3495" t="s">
        <v>5445</v>
      </c>
      <c r="V3495">
        <v>567469.0</v>
      </c>
    </row>
    <row r="3496" spans="19:22" ht="12.75">
      <c r="S3496" t="str">
        <f>IF(ISNUMBER(SEARCH(ZAKL_DATA!$B$18,FU!$U3496)),U3496,"")</f>
        <v>Obrnice</v>
      </c>
      <c r="T3496" t="str">
        <f t="array" ref="T3496">IFERROR(INDEX($S$3:$S$6255,SMALL(IF(ISNUMBER(SEARCH("",$S$3:$S$6255)),ROW($S$1:$S$6253),""),ROW(S3494))),"")</f>
        <v>Obrnice</v>
      </c>
      <c r="U3496" t="s">
        <v>6778</v>
      </c>
      <c r="V3496">
        <v>567477.0</v>
      </c>
    </row>
    <row r="3497" spans="19:22" ht="12.75">
      <c r="S3497" t="str">
        <f>IF(ISNUMBER(SEARCH(ZAKL_DATA!$B$18,FU!$U3497)),U3497,"")</f>
        <v>Obrubce</v>
      </c>
      <c r="T3497" t="str">
        <f t="array" ref="T3497">IFERROR(INDEX($S$3:$S$6255,SMALL(IF(ISNUMBER(SEARCH("",$S$3:$S$6255)),ROW($S$1:$S$6253),""),ROW(S3495))),"")</f>
        <v>Obrubce</v>
      </c>
      <c r="U3497" t="s">
        <v>7036</v>
      </c>
      <c r="V3497">
        <v>567485.0</v>
      </c>
    </row>
    <row r="3498" spans="19:22" ht="12.75">
      <c r="S3498" t="str">
        <f>IF(ISNUMBER(SEARCH(ZAKL_DATA!$B$18,FU!$U3498)),U3498,"")</f>
        <v>Obruby</v>
      </c>
      <c r="T3498" t="str">
        <f t="array" ref="T3498">IFERROR(INDEX($S$3:$S$6255,SMALL(IF(ISNUMBER(SEARCH("",$S$3:$S$6255)),ROW($S$1:$S$6253),""),ROW(S3496))),"")</f>
        <v>Obruby</v>
      </c>
      <c r="U3498" t="s">
        <v>4574</v>
      </c>
      <c r="V3498">
        <v>567507.0</v>
      </c>
    </row>
    <row r="3499" spans="19:22" ht="12.75">
      <c r="S3499" t="str">
        <f>IF(ISNUMBER(SEARCH(ZAKL_DATA!$B$18,FU!$U3499)),U3499,"")</f>
        <v>Obříství</v>
      </c>
      <c r="T3499" t="str">
        <f t="array" ref="T3499">IFERROR(INDEX($S$3:$S$6255,SMALL(IF(ISNUMBER(SEARCH("",$S$3:$S$6255)),ROW($S$1:$S$6253),""),ROW(S3497))),"")</f>
        <v>Obříství</v>
      </c>
      <c r="U3499" t="s">
        <v>4462</v>
      </c>
      <c r="V3499">
        <v>567515.0</v>
      </c>
    </row>
    <row r="3500" spans="19:22" ht="12.75">
      <c r="S3500" t="str">
        <f>IF(ISNUMBER(SEARCH(ZAKL_DATA!$B$18,FU!$U3500)),U3500,"")</f>
        <v>Obyčtov</v>
      </c>
      <c r="T3500" t="str">
        <f t="array" ref="T3500">IFERROR(INDEX($S$3:$S$6255,SMALL(IF(ISNUMBER(SEARCH("",$S$3:$S$6255)),ROW($S$1:$S$6253),""),ROW(S3498))),"")</f>
        <v>Obyčtov</v>
      </c>
      <c r="U3500" t="s">
        <v>8750</v>
      </c>
      <c r="V3500">
        <v>567523.0</v>
      </c>
    </row>
    <row r="3501" spans="19:22" ht="12.75">
      <c r="S3501" t="str">
        <f>IF(ISNUMBER(SEARCH(ZAKL_DATA!$B$18,FU!$U3501)),U3501,"")</f>
        <v>Obytce</v>
      </c>
      <c r="T3501" t="str">
        <f t="array" ref="T3501">IFERROR(INDEX($S$3:$S$6255,SMALL(IF(ISNUMBER(SEARCH("",$S$3:$S$6255)),ROW($S$1:$S$6253),""),ROW(S3499))),"")</f>
        <v>Obytce</v>
      </c>
      <c r="U3501" t="s">
        <v>5042</v>
      </c>
      <c r="V3501">
        <v>567531.0</v>
      </c>
    </row>
    <row r="3502" spans="19:22" ht="12.75">
      <c r="S3502" t="str">
        <f>IF(ISNUMBER(SEARCH(ZAKL_DATA!$B$18,FU!$U3502)),U3502,"")</f>
        <v>Ocmanice</v>
      </c>
      <c r="T3502" t="str">
        <f t="array" ref="T3502">IFERROR(INDEX($S$3:$S$6255,SMALL(IF(ISNUMBER(SEARCH("",$S$3:$S$6255)),ROW($S$1:$S$6253),""),ROW(S3500))),"")</f>
        <v>Ocmanice</v>
      </c>
      <c r="U3502" t="s">
        <v>3778</v>
      </c>
      <c r="V3502">
        <v>567558.0</v>
      </c>
    </row>
    <row r="3503" spans="19:22" ht="12.75">
      <c r="S3503" t="str">
        <f>IF(ISNUMBER(SEARCH(ZAKL_DATA!$B$18,FU!$U3503)),U3503,"")</f>
        <v>Očelice</v>
      </c>
      <c r="T3503" t="str">
        <f t="array" ref="T3503">IFERROR(INDEX($S$3:$S$6255,SMALL(IF(ISNUMBER(SEARCH("",$S$3:$S$6255)),ROW($S$1:$S$6253),""),ROW(S3501))),"")</f>
        <v>Očelice</v>
      </c>
      <c r="U3503" t="s">
        <v>7454</v>
      </c>
      <c r="V3503">
        <v>567566.0</v>
      </c>
    </row>
    <row r="3504" spans="19:22" ht="12.75">
      <c r="S3504" t="str">
        <f>IF(ISNUMBER(SEARCH(ZAKL_DATA!$B$18,FU!$U3504)),U3504,"")</f>
        <v>Očihov</v>
      </c>
      <c r="T3504" t="str">
        <f t="array" ref="T3504">IFERROR(INDEX($S$3:$S$6255,SMALL(IF(ISNUMBER(SEARCH("",$S$3:$S$6255)),ROW($S$1:$S$6253),""),ROW(S3502))),"")</f>
        <v>Očihov</v>
      </c>
      <c r="U3504" t="s">
        <v>6717</v>
      </c>
      <c r="V3504">
        <v>567582.0</v>
      </c>
    </row>
    <row r="3505" spans="19:22" ht="12.75">
      <c r="S3505" t="str">
        <f>IF(ISNUMBER(SEARCH(ZAKL_DATA!$B$18,FU!$U3505)),U3505,"")</f>
        <v>Odolena Voda</v>
      </c>
      <c r="T3505" t="str">
        <f t="array" ref="T3505">IFERROR(INDEX($S$3:$S$6255,SMALL(IF(ISNUMBER(SEARCH("",$S$3:$S$6255)),ROW($S$1:$S$6253),""),ROW(S3503))),"")</f>
        <v>Odolena Voda</v>
      </c>
      <c r="U3505" t="s">
        <v>4759</v>
      </c>
      <c r="V3505">
        <v>567604.0</v>
      </c>
    </row>
    <row r="3506" spans="19:22" ht="12.75">
      <c r="S3506" t="str">
        <f>IF(ISNUMBER(SEARCH(ZAKL_DATA!$B$18,FU!$U3506)),U3506,"")</f>
        <v>Odrava</v>
      </c>
      <c r="T3506" t="str">
        <f t="array" ref="T3506">IFERROR(INDEX($S$3:$S$6255,SMALL(IF(ISNUMBER(SEARCH("",$S$3:$S$6255)),ROW($S$1:$S$6253),""),ROW(S3504))),"")</f>
        <v>Odrava</v>
      </c>
      <c r="U3506" t="s">
        <v>4840</v>
      </c>
      <c r="V3506">
        <v>567612.0</v>
      </c>
    </row>
    <row r="3507" spans="19:22" ht="12.75">
      <c r="S3507" t="str">
        <f>IF(ISNUMBER(SEARCH(ZAKL_DATA!$B$18,FU!$U3507)),U3507,"")</f>
        <v>Odrovice</v>
      </c>
      <c r="T3507" t="str">
        <f t="array" ref="T3507">IFERROR(INDEX($S$3:$S$6255,SMALL(IF(ISNUMBER(SEARCH("",$S$3:$S$6255)),ROW($S$1:$S$6253),""),ROW(S3505))),"")</f>
        <v>Odrovice</v>
      </c>
      <c r="U3507" t="s">
        <v>7899</v>
      </c>
      <c r="V3507">
        <v>567621.0</v>
      </c>
    </row>
    <row r="3508" spans="19:22" ht="12.75">
      <c r="S3508" t="str">
        <f>IF(ISNUMBER(SEARCH(ZAKL_DATA!$B$18,FU!$U3508)),U3508,"")</f>
        <v>Odry</v>
      </c>
      <c r="T3508" t="str">
        <f t="array" ref="T3508">IFERROR(INDEX($S$3:$S$6255,SMALL(IF(ISNUMBER(SEARCH("",$S$3:$S$6255)),ROW($S$1:$S$6253),""),ROW(S3506))),"")</f>
        <v>Odry</v>
      </c>
      <c r="U3508" t="s">
        <v>8964</v>
      </c>
      <c r="V3508">
        <v>567639.0</v>
      </c>
    </row>
    <row r="3509" spans="19:22" ht="12.75">
      <c r="S3509" t="str">
        <f>IF(ISNUMBER(SEARCH(ZAKL_DATA!$B$18,FU!$U3509)),U3509,"")</f>
        <v>Odřepsy</v>
      </c>
      <c r="T3509" t="str">
        <f t="array" ref="T3509">IFERROR(INDEX($S$3:$S$6255,SMALL(IF(ISNUMBER(SEARCH("",$S$3:$S$6255)),ROW($S$1:$S$6253),""),ROW(S3507))),"")</f>
        <v>Odřepsy</v>
      </c>
      <c r="U3509" t="s">
        <v>4676</v>
      </c>
      <c r="V3509">
        <v>567647.0</v>
      </c>
    </row>
    <row r="3510" spans="19:22" ht="12.75">
      <c r="S3510" t="str">
        <f>IF(ISNUMBER(SEARCH(ZAKL_DATA!$B$18,FU!$U3510)),U3510,"")</f>
        <v>Odunec</v>
      </c>
      <c r="T3510" t="str">
        <f t="array" ref="T3510">IFERROR(INDEX($S$3:$S$6255,SMALL(IF(ISNUMBER(SEARCH("",$S$3:$S$6255)),ROW($S$1:$S$6253),""),ROW(S3508))),"")</f>
        <v>Odunec</v>
      </c>
      <c r="U3510" t="s">
        <v>8424</v>
      </c>
      <c r="V3510">
        <v>567655.0</v>
      </c>
    </row>
    <row r="3511" spans="19:22" ht="12.75">
      <c r="S3511" t="str">
        <f>IF(ISNUMBER(SEARCH(ZAKL_DATA!$B$18,FU!$U3511)),U3511,"")</f>
        <v>Ohaře</v>
      </c>
      <c r="T3511" t="str">
        <f t="array" ref="T3511">IFERROR(INDEX($S$3:$S$6255,SMALL(IF(ISNUMBER(SEARCH("",$S$3:$S$6255)),ROW($S$1:$S$6253),""),ROW(S3509))),"")</f>
        <v>Ohaře</v>
      </c>
      <c r="U3511" t="s">
        <v>4309</v>
      </c>
      <c r="V3511">
        <v>567698.0</v>
      </c>
    </row>
    <row r="3512" spans="19:22" ht="12.75">
      <c r="S3512" t="str">
        <f>IF(ISNUMBER(SEARCH(ZAKL_DATA!$B$18,FU!$U3512)),U3512,"")</f>
        <v>Ohařice</v>
      </c>
      <c r="T3512" t="str">
        <f t="array" ref="T3512">IFERROR(INDEX($S$3:$S$6255,SMALL(IF(ISNUMBER(SEARCH("",$S$3:$S$6255)),ROW($S$1:$S$6253),""),ROW(S3510))),"")</f>
        <v>Ohařice</v>
      </c>
      <c r="U3512" t="s">
        <v>5502</v>
      </c>
      <c r="V3512">
        <v>567701.0</v>
      </c>
    </row>
    <row r="3513" spans="19:22" ht="12.75">
      <c r="S3513" t="str">
        <f>IF(ISNUMBER(SEARCH(ZAKL_DATA!$B$18,FU!$U3513)),U3513,"")</f>
        <v>Ohaveč</v>
      </c>
      <c r="T3513" t="str">
        <f t="array" ref="T3513">IFERROR(INDEX($S$3:$S$6255,SMALL(IF(ISNUMBER(SEARCH("",$S$3:$S$6255)),ROW($S$1:$S$6253),""),ROW(S3511))),"")</f>
        <v>Ohaveč</v>
      </c>
      <c r="U3513" t="s">
        <v>5480</v>
      </c>
      <c r="V3513">
        <v>567710.0</v>
      </c>
    </row>
    <row r="3514" spans="19:22" ht="12.75">
      <c r="S3514" t="str">
        <f>IF(ISNUMBER(SEARCH(ZAKL_DATA!$B$18,FU!$U3514)),U3514,"")</f>
        <v>Ohníč</v>
      </c>
      <c r="T3514" t="str">
        <f t="array" ref="T3514">IFERROR(INDEX($S$3:$S$6255,SMALL(IF(ISNUMBER(SEARCH("",$S$3:$S$6255)),ROW($S$1:$S$6253),""),ROW(S3512))),"")</f>
        <v>Ohníč</v>
      </c>
      <c r="U3514" t="s">
        <v>6802</v>
      </c>
      <c r="V3514">
        <v>567728.0</v>
      </c>
    </row>
    <row r="3515" spans="19:22" ht="12.75">
      <c r="S3515" t="str">
        <f>IF(ISNUMBER(SEARCH(ZAKL_DATA!$B$18,FU!$U3515)),U3515,"")</f>
        <v>Ohnišov</v>
      </c>
      <c r="T3515" t="str">
        <f t="array" ref="T3515">IFERROR(INDEX($S$3:$S$6255,SMALL(IF(ISNUMBER(SEARCH("",$S$3:$S$6255)),ROW($S$1:$S$6253),""),ROW(S3513))),"")</f>
        <v>Ohnišov</v>
      </c>
      <c r="U3515" t="s">
        <v>7455</v>
      </c>
      <c r="V3515">
        <v>567752.0</v>
      </c>
    </row>
    <row r="3516" spans="19:22" ht="12.75">
      <c r="S3516" t="str">
        <f>IF(ISNUMBER(SEARCH(ZAKL_DATA!$B$18,FU!$U3516)),U3516,"")</f>
        <v>Ohnišťany</v>
      </c>
      <c r="T3516" t="str">
        <f t="array" ref="T3516">IFERROR(INDEX($S$3:$S$6255,SMALL(IF(ISNUMBER(SEARCH("",$S$3:$S$6255)),ROW($S$1:$S$6253),""),ROW(S3514))),"")</f>
        <v>Ohnišťany</v>
      </c>
      <c r="U3516" t="s">
        <v>7015</v>
      </c>
      <c r="V3516">
        <v>567761.0</v>
      </c>
    </row>
    <row r="3517" spans="19:22" ht="12.75">
      <c r="S3517" t="str">
        <f>IF(ISNUMBER(SEARCH(ZAKL_DATA!$B$18,FU!$U3517)),U3517,"")</f>
        <v>Ohrazenice</v>
      </c>
      <c r="T3517" t="str">
        <f t="array" ref="T3517">IFERROR(INDEX($S$3:$S$6255,SMALL(IF(ISNUMBER(SEARCH("",$S$3:$S$6255)),ROW($S$1:$S$6253),""),ROW(S3515))),"")</f>
        <v>Ohrazenice</v>
      </c>
      <c r="U3517" t="s">
        <v>4957</v>
      </c>
      <c r="V3517">
        <v>567779.0</v>
      </c>
    </row>
    <row r="3518" spans="19:22" ht="12.75">
      <c r="S3518" t="str">
        <f>IF(ISNUMBER(SEARCH(ZAKL_DATA!$B$18,FU!$U3518)),U3518,"")</f>
        <v>Ohrazenice</v>
      </c>
      <c r="T3518" t="str">
        <f t="array" ref="T3518">IFERROR(INDEX($S$3:$S$6255,SMALL(IF(ISNUMBER(SEARCH("",$S$3:$S$6255)),ROW($S$1:$S$6253),""),ROW(S3516))),"")</f>
        <v>Ohrazenice</v>
      </c>
      <c r="U3518" t="s">
        <v>4957</v>
      </c>
      <c r="V3518">
        <v>567787.0</v>
      </c>
    </row>
    <row r="3519" spans="19:22" ht="12.75">
      <c r="S3519" t="str">
        <f>IF(ISNUMBER(SEARCH(ZAKL_DATA!$B$18,FU!$U3519)),U3519,"")</f>
        <v>Ohrobec</v>
      </c>
      <c r="T3519" t="str">
        <f t="array" ref="T3519">IFERROR(INDEX($S$3:$S$6255,SMALL(IF(ISNUMBER(SEARCH("",$S$3:$S$6255)),ROW($S$1:$S$6253),""),ROW(S3517))),"")</f>
        <v>Ohrobec</v>
      </c>
      <c r="U3519" t="s">
        <v>4835</v>
      </c>
      <c r="V3519">
        <v>567809.0</v>
      </c>
    </row>
    <row r="3520" spans="19:22" ht="12.75">
      <c r="S3520" t="str">
        <f>IF(ISNUMBER(SEARCH(ZAKL_DATA!$B$18,FU!$U3520)),U3520,"")</f>
        <v>Ohrozim</v>
      </c>
      <c r="T3520" t="str">
        <f t="array" ref="T3520">IFERROR(INDEX($S$3:$S$6255,SMALL(IF(ISNUMBER(SEARCH("",$S$3:$S$6255)),ROW($S$1:$S$6253),""),ROW(S3518))),"")</f>
        <v>Ohrozim</v>
      </c>
      <c r="U3520" t="s">
        <v>8334</v>
      </c>
      <c r="V3520">
        <v>567833.0</v>
      </c>
    </row>
    <row r="3521" spans="19:22" ht="12.75">
      <c r="S3521" t="str">
        <f>IF(ISNUMBER(SEARCH(ZAKL_DATA!$B$18,FU!$U3521)),U3521,"")</f>
        <v>Ochoz</v>
      </c>
      <c r="T3521" t="str">
        <f t="array" ref="T3521">IFERROR(INDEX($S$3:$S$6255,SMALL(IF(ISNUMBER(SEARCH("",$S$3:$S$6255)),ROW($S$1:$S$6253),""),ROW(S3519))),"")</f>
        <v>Ochoz</v>
      </c>
      <c r="U3521" t="s">
        <v>8335</v>
      </c>
      <c r="V3521">
        <v>567841.0</v>
      </c>
    </row>
    <row r="3522" spans="19:22" ht="12.75">
      <c r="S3522" t="str">
        <f>IF(ISNUMBER(SEARCH(ZAKL_DATA!$B$18,FU!$U3522)),U3522,"")</f>
        <v>Ochoz u Brna</v>
      </c>
      <c r="T3522" t="str">
        <f t="array" ref="T3522">IFERROR(INDEX($S$3:$S$6255,SMALL(IF(ISNUMBER(SEARCH("",$S$3:$S$6255)),ROW($S$1:$S$6253),""),ROW(S3520))),"")</f>
        <v>Ochoz u Brna</v>
      </c>
      <c r="U3522" t="s">
        <v>7900</v>
      </c>
      <c r="V3522">
        <v>567850.0</v>
      </c>
    </row>
    <row r="3523" spans="19:22" ht="12.75">
      <c r="S3523" t="str">
        <f>IF(ISNUMBER(SEARCH(ZAKL_DATA!$B$18,FU!$U3523)),U3523,"")</f>
        <v>Ochoz u Tišnova</v>
      </c>
      <c r="T3523" t="str">
        <f t="array" ref="T3523">IFERROR(INDEX($S$3:$S$6255,SMALL(IF(ISNUMBER(SEARCH("",$S$3:$S$6255)),ROW($S$1:$S$6253),""),ROW(S3521))),"")</f>
        <v>Ochoz u Tišnova</v>
      </c>
      <c r="U3523" t="s">
        <v>7807</v>
      </c>
      <c r="V3523">
        <v>567868.0</v>
      </c>
    </row>
    <row r="3524" spans="19:22" ht="12.75">
      <c r="S3524" t="str">
        <f>IF(ISNUMBER(SEARCH(ZAKL_DATA!$B$18,FU!$U3524)),U3524,"")</f>
        <v>Okarec</v>
      </c>
      <c r="T3524" t="str">
        <f t="array" ref="T3524">IFERROR(INDEX($S$3:$S$6255,SMALL(IF(ISNUMBER(SEARCH("",$S$3:$S$6255)),ROW($S$1:$S$6253),""),ROW(S3522))),"")</f>
        <v>Okarec</v>
      </c>
      <c r="U3524" t="s">
        <v>8425</v>
      </c>
      <c r="V3524">
        <v>567876.0</v>
      </c>
    </row>
    <row r="3525" spans="19:22" ht="12.75">
      <c r="S3525" t="str">
        <f>IF(ISNUMBER(SEARCH(ZAKL_DATA!$B$18,FU!$U3525)),U3525,"")</f>
        <v>Okna</v>
      </c>
      <c r="T3525" t="str">
        <f t="array" ref="T3525">IFERROR(INDEX($S$3:$S$6255,SMALL(IF(ISNUMBER(SEARCH("",$S$3:$S$6255)),ROW($S$1:$S$6253),""),ROW(S3523))),"")</f>
        <v>Okna</v>
      </c>
      <c r="U3525" t="s">
        <v>6325</v>
      </c>
      <c r="V3525">
        <v>567884.0</v>
      </c>
    </row>
    <row r="3526" spans="19:22" ht="12.75">
      <c r="S3526" t="str">
        <f>IF(ISNUMBER(SEARCH(ZAKL_DATA!$B$18,FU!$U3526)),U3526,"")</f>
        <v>Okoř</v>
      </c>
      <c r="T3526" t="str">
        <f t="array" ref="T3526">IFERROR(INDEX($S$3:$S$6255,SMALL(IF(ISNUMBER(SEARCH("",$S$3:$S$6255)),ROW($S$1:$S$6253),""),ROW(S3524))),"")</f>
        <v>Okoř</v>
      </c>
      <c r="U3526" t="s">
        <v>7074</v>
      </c>
      <c r="V3526">
        <v>567931.0</v>
      </c>
    </row>
    <row r="3527" spans="19:22" ht="12.75">
      <c r="S3527" t="str">
        <f>IF(ISNUMBER(SEARCH(ZAKL_DATA!$B$18,FU!$U3527)),U3527,"")</f>
        <v>Okounov</v>
      </c>
      <c r="T3527" t="str">
        <f t="array" ref="T3527">IFERROR(INDEX($S$3:$S$6255,SMALL(IF(ISNUMBER(SEARCH("",$S$3:$S$6255)),ROW($S$1:$S$6253),""),ROW(S3525))),"")</f>
        <v>Okounov</v>
      </c>
      <c r="U3527" t="s">
        <v>6449</v>
      </c>
      <c r="V3527">
        <v>567957.0</v>
      </c>
    </row>
    <row r="3528" spans="19:22" ht="12.75">
      <c r="S3528" t="str">
        <f>IF(ISNUMBER(SEARCH(ZAKL_DATA!$B$18,FU!$U3528)),U3528,"")</f>
        <v>Okrouhlá</v>
      </c>
      <c r="T3528" t="str">
        <f t="array" ref="T3528">IFERROR(INDEX($S$3:$S$6255,SMALL(IF(ISNUMBER(SEARCH("",$S$3:$S$6255)),ROW($S$1:$S$6253),""),ROW(S3526))),"")</f>
        <v>Okrouhlá</v>
      </c>
      <c r="U3528" t="s">
        <v>3961</v>
      </c>
      <c r="V3528">
        <v>567973.0</v>
      </c>
    </row>
    <row r="3529" spans="19:22" ht="12.75">
      <c r="S3529" t="str">
        <f>IF(ISNUMBER(SEARCH(ZAKL_DATA!$B$18,FU!$U3529)),U3529,"")</f>
        <v>Okrouhlá</v>
      </c>
      <c r="T3529" t="str">
        <f t="array" ref="T3529">IFERROR(INDEX($S$3:$S$6255,SMALL(IF(ISNUMBER(SEARCH("",$S$3:$S$6255)),ROW($S$1:$S$6253),""),ROW(S3527))),"")</f>
        <v>Okrouhlá</v>
      </c>
      <c r="U3529" t="s">
        <v>3961</v>
      </c>
      <c r="V3529">
        <v>568007.0</v>
      </c>
    </row>
    <row r="3530" spans="19:22" ht="12.75">
      <c r="S3530" t="str">
        <f>IF(ISNUMBER(SEARCH(ZAKL_DATA!$B$18,FU!$U3530)),U3530,"")</f>
        <v>Okrouhlá</v>
      </c>
      <c r="T3530" t="str">
        <f t="array" ref="T3530">IFERROR(INDEX($S$3:$S$6255,SMALL(IF(ISNUMBER(SEARCH("",$S$3:$S$6255)),ROW($S$1:$S$6253),""),ROW(S3528))),"")</f>
        <v>Okrouhlá</v>
      </c>
      <c r="U3530" t="s">
        <v>3961</v>
      </c>
      <c r="V3530">
        <v>568015.0</v>
      </c>
    </row>
    <row r="3531" spans="19:22" ht="12.75">
      <c r="S3531" t="str">
        <f>IF(ISNUMBER(SEARCH(ZAKL_DATA!$B$18,FU!$U3531)),U3531,"")</f>
        <v>Okrouhlá</v>
      </c>
      <c r="T3531" t="str">
        <f t="array" ref="T3531">IFERROR(INDEX($S$3:$S$6255,SMALL(IF(ISNUMBER(SEARCH("",$S$3:$S$6255)),ROW($S$1:$S$6253),""),ROW(S3529))),"")</f>
        <v>Okrouhlá</v>
      </c>
      <c r="U3531" t="s">
        <v>3961</v>
      </c>
      <c r="V3531">
        <v>568023.0</v>
      </c>
    </row>
    <row r="3532" spans="19:22" ht="12.75">
      <c r="S3532" t="str">
        <f>IF(ISNUMBER(SEARCH(ZAKL_DATA!$B$18,FU!$U3532)),U3532,"")</f>
        <v>Okrouhlá Radouň</v>
      </c>
      <c r="T3532" t="str">
        <f t="array" ref="T3532">IFERROR(INDEX($S$3:$S$6255,SMALL(IF(ISNUMBER(SEARCH("",$S$3:$S$6255)),ROW($S$1:$S$6253),""),ROW(S3530))),"")</f>
        <v>Okrouhlá Radouň</v>
      </c>
      <c r="U3532" t="s">
        <v>6376</v>
      </c>
      <c r="V3532">
        <v>568058.0</v>
      </c>
    </row>
    <row r="3533" spans="19:22" ht="12.75">
      <c r="S3533" t="str">
        <f>IF(ISNUMBER(SEARCH(ZAKL_DATA!$B$18,FU!$U3533)),U3533,"")</f>
        <v>Okrouhlice</v>
      </c>
      <c r="T3533" t="str">
        <f t="array" ref="T3533">IFERROR(INDEX($S$3:$S$6255,SMALL(IF(ISNUMBER(SEARCH("",$S$3:$S$6255)),ROW($S$1:$S$6253),""),ROW(S3531))),"")</f>
        <v>Okrouhlice</v>
      </c>
      <c r="U3533" t="s">
        <v>6902</v>
      </c>
      <c r="V3533">
        <v>568091.0</v>
      </c>
    </row>
    <row r="3534" spans="19:22" ht="12.75">
      <c r="S3534" t="str">
        <f>IF(ISNUMBER(SEARCH(ZAKL_DATA!$B$18,FU!$U3534)),U3534,"")</f>
        <v>Okrouhlička</v>
      </c>
      <c r="T3534" t="str">
        <f t="array" ref="T3534">IFERROR(INDEX($S$3:$S$6255,SMALL(IF(ISNUMBER(SEARCH("",$S$3:$S$6255)),ROW($S$1:$S$6253),""),ROW(S3532))),"")</f>
        <v>Okrouhlička</v>
      </c>
      <c r="U3534" t="s">
        <v>5454</v>
      </c>
      <c r="V3534">
        <v>568104.0</v>
      </c>
    </row>
    <row r="3535" spans="19:22" ht="12.75">
      <c r="S3535" t="str">
        <f>IF(ISNUMBER(SEARCH(ZAKL_DATA!$B$18,FU!$U3535)),U3535,"")</f>
        <v>Okrouhlo</v>
      </c>
      <c r="T3535" t="str">
        <f t="array" ref="T3535">IFERROR(INDEX($S$3:$S$6255,SMALL(IF(ISNUMBER(SEARCH("",$S$3:$S$6255)),ROW($S$1:$S$6253),""),ROW(S3533))),"")</f>
        <v>Okrouhlo</v>
      </c>
      <c r="U3535" t="s">
        <v>4836</v>
      </c>
      <c r="V3535">
        <v>568147.0</v>
      </c>
    </row>
    <row r="3536" spans="19:22" ht="12.75">
      <c r="S3536" t="str">
        <f>IF(ISNUMBER(SEARCH(ZAKL_DATA!$B$18,FU!$U3536)),U3536,"")</f>
        <v>Okřesaneč</v>
      </c>
      <c r="T3536" t="str">
        <f t="array" ref="T3536">IFERROR(INDEX($S$3:$S$6255,SMALL(IF(ISNUMBER(SEARCH("",$S$3:$S$6255)),ROW($S$1:$S$6253),""),ROW(S3534))),"")</f>
        <v>Okřesaneč</v>
      </c>
      <c r="U3536" t="s">
        <v>4378</v>
      </c>
      <c r="V3536">
        <v>568155.0</v>
      </c>
    </row>
    <row r="3537" spans="19:22" ht="12.75">
      <c r="S3537" t="str">
        <f>IF(ISNUMBER(SEARCH(ZAKL_DATA!$B$18,FU!$U3537)),U3537,"")</f>
        <v>Okřešice</v>
      </c>
      <c r="T3537" t="str">
        <f t="array" ref="T3537">IFERROR(INDEX($S$3:$S$6255,SMALL(IF(ISNUMBER(SEARCH("",$S$3:$S$6255)),ROW($S$1:$S$6253),""),ROW(S3535))),"")</f>
        <v>Okřešice</v>
      </c>
      <c r="U3537" t="s">
        <v>5337</v>
      </c>
      <c r="V3537">
        <v>568163.0</v>
      </c>
    </row>
    <row r="3538" spans="19:22" ht="12.75">
      <c r="S3538" t="str">
        <f>IF(ISNUMBER(SEARCH(ZAKL_DATA!$B$18,FU!$U3538)),U3538,"")</f>
        <v>Okřínek</v>
      </c>
      <c r="T3538" t="str">
        <f t="array" ref="T3538">IFERROR(INDEX($S$3:$S$6255,SMALL(IF(ISNUMBER(SEARCH("",$S$3:$S$6255)),ROW($S$1:$S$6253),""),ROW(S3536))),"")</f>
        <v>Okřínek</v>
      </c>
      <c r="U3538" t="s">
        <v>4677</v>
      </c>
      <c r="V3538">
        <v>568180.0</v>
      </c>
    </row>
    <row r="3539" spans="19:22" ht="12.75">
      <c r="S3539" t="str">
        <f>IF(ISNUMBER(SEARCH(ZAKL_DATA!$B$18,FU!$U3539)),U3539,"")</f>
        <v>Okříšky</v>
      </c>
      <c r="T3539" t="str">
        <f t="array" ref="T3539">IFERROR(INDEX($S$3:$S$6255,SMALL(IF(ISNUMBER(SEARCH("",$S$3:$S$6255)),ROW($S$1:$S$6253),""),ROW(S3537))),"")</f>
        <v>Okříšky</v>
      </c>
      <c r="U3539" t="s">
        <v>8426</v>
      </c>
      <c r="V3539">
        <v>568198.0</v>
      </c>
    </row>
    <row r="3540" spans="19:22" ht="12.75">
      <c r="S3540" t="str">
        <f>IF(ISNUMBER(SEARCH(ZAKL_DATA!$B$18,FU!$U3540)),U3540,"")</f>
        <v>Olbramice</v>
      </c>
      <c r="T3540" t="str">
        <f t="array" ref="T3540">IFERROR(INDEX($S$3:$S$6255,SMALL(IF(ISNUMBER(SEARCH("",$S$3:$S$6255)),ROW($S$1:$S$6253),""),ROW(S3538))),"")</f>
        <v>Olbramice</v>
      </c>
      <c r="U3540" t="s">
        <v>5733</v>
      </c>
      <c r="V3540">
        <v>568201.0</v>
      </c>
    </row>
    <row r="3541" spans="19:22" ht="12.75">
      <c r="S3541" t="str">
        <f>IF(ISNUMBER(SEARCH(ZAKL_DATA!$B$18,FU!$U3541)),U3541,"")</f>
        <v>Olbramice</v>
      </c>
      <c r="T3541" t="str">
        <f t="array" ref="T3541">IFERROR(INDEX($S$3:$S$6255,SMALL(IF(ISNUMBER(SEARCH("",$S$3:$S$6255)),ROW($S$1:$S$6253),""),ROW(S3539))),"")</f>
        <v>Olbramice</v>
      </c>
      <c r="U3541" t="s">
        <v>5733</v>
      </c>
      <c r="V3541">
        <v>568210.0</v>
      </c>
    </row>
    <row r="3542" spans="19:22" ht="12.75">
      <c r="S3542" t="str">
        <f>IF(ISNUMBER(SEARCH(ZAKL_DATA!$B$18,FU!$U3542)),U3542,"")</f>
        <v>Olbramkostel</v>
      </c>
      <c r="T3542" t="str">
        <f t="array" ref="T3542">IFERROR(INDEX($S$3:$S$6255,SMALL(IF(ISNUMBER(SEARCH("",$S$3:$S$6255)),ROW($S$1:$S$6253),""),ROW(S3540))),"")</f>
        <v>Olbramkostel</v>
      </c>
      <c r="U3542" t="s">
        <v>8633</v>
      </c>
      <c r="V3542">
        <v>568228.0</v>
      </c>
    </row>
    <row r="3543" spans="19:22" ht="12.75">
      <c r="S3543" t="str">
        <f>IF(ISNUMBER(SEARCH(ZAKL_DATA!$B$18,FU!$U3543)),U3543,"")</f>
        <v>Olbramov</v>
      </c>
      <c r="T3543" t="str">
        <f t="array" ref="T3543">IFERROR(INDEX($S$3:$S$6255,SMALL(IF(ISNUMBER(SEARCH("",$S$3:$S$6255)),ROW($S$1:$S$6253),""),ROW(S3541))),"")</f>
        <v>Olbramov</v>
      </c>
      <c r="U3543" t="s">
        <v>6748</v>
      </c>
      <c r="V3543">
        <v>568236.0</v>
      </c>
    </row>
    <row r="3544" spans="19:22" ht="12.75">
      <c r="S3544" t="str">
        <f>IF(ISNUMBER(SEARCH(ZAKL_DATA!$B$18,FU!$U3544)),U3544,"")</f>
        <v>Olbramovice</v>
      </c>
      <c r="T3544" t="str">
        <f t="array" ref="T3544">IFERROR(INDEX($S$3:$S$6255,SMALL(IF(ISNUMBER(SEARCH("",$S$3:$S$6255)),ROW($S$1:$S$6253),""),ROW(S3542))),"")</f>
        <v>Olbramovice</v>
      </c>
      <c r="U3544" t="s">
        <v>4003</v>
      </c>
      <c r="V3544">
        <v>568244.0</v>
      </c>
    </row>
    <row r="3545" spans="19:22" ht="12.75">
      <c r="S3545" t="str">
        <f>IF(ISNUMBER(SEARCH(ZAKL_DATA!$B$18,FU!$U3545)),U3545,"")</f>
        <v>Olbramovice</v>
      </c>
      <c r="T3545" t="str">
        <f t="array" ref="T3545">IFERROR(INDEX($S$3:$S$6255,SMALL(IF(ISNUMBER(SEARCH("",$S$3:$S$6255)),ROW($S$1:$S$6253),""),ROW(S3543))),"")</f>
        <v>Olbramovice</v>
      </c>
      <c r="U3545" t="s">
        <v>4003</v>
      </c>
      <c r="V3545">
        <v>568261.0</v>
      </c>
    </row>
    <row r="3546" spans="19:22" ht="12.75">
      <c r="S3546" t="str">
        <f>IF(ISNUMBER(SEARCH(ZAKL_DATA!$B$18,FU!$U3546)),U3546,"")</f>
        <v>Oldřichov</v>
      </c>
      <c r="T3546" t="str">
        <f t="array" ref="T3546">IFERROR(INDEX($S$3:$S$6255,SMALL(IF(ISNUMBER(SEARCH("",$S$3:$S$6255)),ROW($S$1:$S$6253),""),ROW(S3544))),"")</f>
        <v>Oldřichov</v>
      </c>
      <c r="U3546" t="s">
        <v>3873</v>
      </c>
      <c r="V3546">
        <v>568279.0</v>
      </c>
    </row>
    <row r="3547" spans="19:22" ht="12.75">
      <c r="S3547" t="str">
        <f>IF(ISNUMBER(SEARCH(ZAKL_DATA!$B$18,FU!$U3547)),U3547,"")</f>
        <v>Oldřichov</v>
      </c>
      <c r="T3547" t="str">
        <f t="array" ref="T3547">IFERROR(INDEX($S$3:$S$6255,SMALL(IF(ISNUMBER(SEARCH("",$S$3:$S$6255)),ROW($S$1:$S$6253),""),ROW(S3545))),"")</f>
        <v>Oldřichov</v>
      </c>
      <c r="U3547" t="s">
        <v>3873</v>
      </c>
      <c r="V3547">
        <v>568287.0</v>
      </c>
    </row>
    <row r="3548" spans="19:22" ht="12.75">
      <c r="S3548" t="str">
        <f>IF(ISNUMBER(SEARCH(ZAKL_DATA!$B$18,FU!$U3548)),U3548,"")</f>
        <v>Oldřichov v Hájích</v>
      </c>
      <c r="T3548" t="str">
        <f t="array" ref="T3548">IFERROR(INDEX($S$3:$S$6255,SMALL(IF(ISNUMBER(SEARCH("",$S$3:$S$6255)),ROW($S$1:$S$6253),""),ROW(S3546))),"")</f>
        <v>Oldřichov v Hájích</v>
      </c>
      <c r="U3548" t="s">
        <v>6534</v>
      </c>
      <c r="V3548">
        <v>568295.0</v>
      </c>
    </row>
    <row r="3549" spans="19:22" ht="12.75">
      <c r="S3549" t="str">
        <f>IF(ISNUMBER(SEARCH(ZAKL_DATA!$B$18,FU!$U3549)),U3549,"")</f>
        <v>Oldřichovice</v>
      </c>
      <c r="T3549" t="str">
        <f t="array" ref="T3549">IFERROR(INDEX($S$3:$S$6255,SMALL(IF(ISNUMBER(SEARCH("",$S$3:$S$6255)),ROW($S$1:$S$6253),""),ROW(S3547))),"")</f>
        <v>Oldřichovice</v>
      </c>
      <c r="U3549" t="s">
        <v>5525</v>
      </c>
      <c r="V3549">
        <v>568309.0</v>
      </c>
    </row>
    <row r="3550" spans="19:22" ht="12.75">
      <c r="S3550" t="str">
        <f>IF(ISNUMBER(SEARCH(ZAKL_DATA!$B$18,FU!$U3550)),U3550,"")</f>
        <v>Oldřiš</v>
      </c>
      <c r="T3550" t="str">
        <f t="array" ref="T3550">IFERROR(INDEX($S$3:$S$6255,SMALL(IF(ISNUMBER(SEARCH("",$S$3:$S$6255)),ROW($S$1:$S$6253),""),ROW(S3548))),"")</f>
        <v>Oldřiš</v>
      </c>
      <c r="U3550" t="s">
        <v>7576</v>
      </c>
      <c r="V3550">
        <v>568317.0</v>
      </c>
    </row>
    <row r="3551" spans="19:22" ht="12.75">
      <c r="S3551" t="str">
        <f>IF(ISNUMBER(SEARCH(ZAKL_DATA!$B$18,FU!$U3551)),U3551,"")</f>
        <v>Oldřišov</v>
      </c>
      <c r="T3551" t="str">
        <f t="array" ref="T3551">IFERROR(INDEX($S$3:$S$6255,SMALL(IF(ISNUMBER(SEARCH("",$S$3:$S$6255)),ROW($S$1:$S$6253),""),ROW(S3549))),"")</f>
        <v>Oldřišov</v>
      </c>
      <c r="U3551" t="s">
        <v>3757</v>
      </c>
      <c r="V3551">
        <v>568333.0</v>
      </c>
    </row>
    <row r="3552" spans="19:22" ht="12.75">
      <c r="S3552" t="str">
        <f>IF(ISNUMBER(SEARCH(ZAKL_DATA!$B$18,FU!$U3552)),U3552,"")</f>
        <v>Oleksovice</v>
      </c>
      <c r="T3552" t="str">
        <f t="array" ref="T3552">IFERROR(INDEX($S$3:$S$6255,SMALL(IF(ISNUMBER(SEARCH("",$S$3:$S$6255)),ROW($S$1:$S$6253),""),ROW(S3550))),"")</f>
        <v>Oleksovice</v>
      </c>
      <c r="U3552" t="s">
        <v>8634</v>
      </c>
      <c r="V3552">
        <v>568341.0</v>
      </c>
    </row>
    <row r="3553" spans="19:22" ht="12.75">
      <c r="S3553" t="str">
        <f>IF(ISNUMBER(SEARCH(ZAKL_DATA!$B$18,FU!$U3553)),U3553,"")</f>
        <v>Olešenka</v>
      </c>
      <c r="T3553" t="str">
        <f t="array" ref="T3553">IFERROR(INDEX($S$3:$S$6255,SMALL(IF(ISNUMBER(SEARCH("",$S$3:$S$6255)),ROW($S$1:$S$6253),""),ROW(S3551))),"")</f>
        <v>Olešenka</v>
      </c>
      <c r="U3553" t="s">
        <v>6904</v>
      </c>
      <c r="V3553">
        <v>568350.0</v>
      </c>
    </row>
    <row r="3554" spans="19:22" ht="12.75">
      <c r="S3554" t="str">
        <f>IF(ISNUMBER(SEARCH(ZAKL_DATA!$B$18,FU!$U3554)),U3554,"")</f>
        <v>Oleška</v>
      </c>
      <c r="T3554" t="str">
        <f t="array" ref="T3554">IFERROR(INDEX($S$3:$S$6255,SMALL(IF(ISNUMBER(SEARCH("",$S$3:$S$6255)),ROW($S$1:$S$6253),""),ROW(S3552))),"")</f>
        <v>Oleška</v>
      </c>
      <c r="U3554" t="s">
        <v>4310</v>
      </c>
      <c r="V3554">
        <v>568368.0</v>
      </c>
    </row>
    <row r="3555" spans="19:22" ht="12.75">
      <c r="S3555" t="str">
        <f>IF(ISNUMBER(SEARCH(ZAKL_DATA!$B$18,FU!$U3555)),U3555,"")</f>
        <v>Oleško</v>
      </c>
      <c r="T3555" t="str">
        <f t="array" ref="T3555">IFERROR(INDEX($S$3:$S$6255,SMALL(IF(ISNUMBER(SEARCH("",$S$3:$S$6255)),ROW($S$1:$S$6253),""),ROW(S3553))),"")</f>
        <v>Oleško</v>
      </c>
      <c r="U3555" t="s">
        <v>5087</v>
      </c>
      <c r="V3555">
        <v>568376.0</v>
      </c>
    </row>
    <row r="3556" spans="19:22" ht="12.75">
      <c r="S3556" t="str">
        <f>IF(ISNUMBER(SEARCH(ZAKL_DATA!$B$18,FU!$U3556)),U3556,"")</f>
        <v>Olešná</v>
      </c>
      <c r="T3556" t="str">
        <f t="array" ref="T3556">IFERROR(INDEX($S$3:$S$6255,SMALL(IF(ISNUMBER(SEARCH("",$S$3:$S$6255)),ROW($S$1:$S$6253),""),ROW(S3554))),"")</f>
        <v>Olešná</v>
      </c>
      <c r="U3556" t="s">
        <v>4128</v>
      </c>
      <c r="V3556">
        <v>568384.0</v>
      </c>
    </row>
    <row r="3557" spans="19:22" ht="12.75">
      <c r="S3557" t="str">
        <f>IF(ISNUMBER(SEARCH(ZAKL_DATA!$B$18,FU!$U3557)),U3557,"")</f>
        <v>Olešná</v>
      </c>
      <c r="T3557" t="str">
        <f t="array" ref="T3557">IFERROR(INDEX($S$3:$S$6255,SMALL(IF(ISNUMBER(SEARCH("",$S$3:$S$6255)),ROW($S$1:$S$6253),""),ROW(S3555))),"")</f>
        <v>Olešná</v>
      </c>
      <c r="U3557" t="s">
        <v>4128</v>
      </c>
      <c r="V3557">
        <v>568392.0</v>
      </c>
    </row>
    <row r="3558" spans="19:22" ht="12.75">
      <c r="S3558" t="str">
        <f>IF(ISNUMBER(SEARCH(ZAKL_DATA!$B$18,FU!$U3558)),U3558,"")</f>
        <v>Olešná</v>
      </c>
      <c r="T3558" t="str">
        <f t="array" ref="T3558">IFERROR(INDEX($S$3:$S$6255,SMALL(IF(ISNUMBER(SEARCH("",$S$3:$S$6255)),ROW($S$1:$S$6253),""),ROW(S3556))),"")</f>
        <v>Olešná</v>
      </c>
      <c r="U3558" t="s">
        <v>4128</v>
      </c>
      <c r="V3558">
        <v>568406.0</v>
      </c>
    </row>
    <row r="3559" spans="19:22" ht="12.75">
      <c r="S3559" t="str">
        <f>IF(ISNUMBER(SEARCH(ZAKL_DATA!$B$18,FU!$U3559)),U3559,"")</f>
        <v>Olešná</v>
      </c>
      <c r="T3559" t="str">
        <f t="array" ref="T3559">IFERROR(INDEX($S$3:$S$6255,SMALL(IF(ISNUMBER(SEARCH("",$S$3:$S$6255)),ROW($S$1:$S$6253),""),ROW(S3557))),"")</f>
        <v>Olešná</v>
      </c>
      <c r="U3559" t="s">
        <v>4128</v>
      </c>
      <c r="V3559">
        <v>568414.0</v>
      </c>
    </row>
    <row r="3560" spans="19:22" ht="12.75">
      <c r="S3560" t="str">
        <f>IF(ISNUMBER(SEARCH(ZAKL_DATA!$B$18,FU!$U3560)),U3560,"")</f>
        <v>Olešná</v>
      </c>
      <c r="T3560" t="str">
        <f t="array" ref="T3560">IFERROR(INDEX($S$3:$S$6255,SMALL(IF(ISNUMBER(SEARCH("",$S$3:$S$6255)),ROW($S$1:$S$6253),""),ROW(S3558))),"")</f>
        <v>Olešná</v>
      </c>
      <c r="U3560" t="s">
        <v>4128</v>
      </c>
      <c r="V3560">
        <v>568422.0</v>
      </c>
    </row>
    <row r="3561" spans="19:22" ht="12.75">
      <c r="S3561" t="str">
        <f>IF(ISNUMBER(SEARCH(ZAKL_DATA!$B$18,FU!$U3561)),U3561,"")</f>
        <v>Olešnice</v>
      </c>
      <c r="T3561" t="str">
        <f t="array" ref="T3561">IFERROR(INDEX($S$3:$S$6255,SMALL(IF(ISNUMBER(SEARCH("",$S$3:$S$6255)),ROW($S$1:$S$6253),""),ROW(S3559))),"")</f>
        <v>Olešnice</v>
      </c>
      <c r="U3561" t="s">
        <v>5174</v>
      </c>
      <c r="V3561">
        <v>568431.0</v>
      </c>
    </row>
    <row r="3562" spans="19:22" ht="12.75">
      <c r="S3562" t="str">
        <f>IF(ISNUMBER(SEARCH(ZAKL_DATA!$B$18,FU!$U3562)),U3562,"")</f>
        <v>Olešnice</v>
      </c>
      <c r="T3562" t="str">
        <f t="array" ref="T3562">IFERROR(INDEX($S$3:$S$6255,SMALL(IF(ISNUMBER(SEARCH("",$S$3:$S$6255)),ROW($S$1:$S$6253),""),ROW(S3560))),"")</f>
        <v>Olešnice</v>
      </c>
      <c r="U3562" t="s">
        <v>5174</v>
      </c>
      <c r="V3562">
        <v>568449.0</v>
      </c>
    </row>
    <row r="3563" spans="19:22" ht="12.75">
      <c r="S3563" t="str">
        <f>IF(ISNUMBER(SEARCH(ZAKL_DATA!$B$18,FU!$U3563)),U3563,"")</f>
        <v>Olešnice</v>
      </c>
      <c r="T3563" t="str">
        <f t="array" ref="T3563">IFERROR(INDEX($S$3:$S$6255,SMALL(IF(ISNUMBER(SEARCH("",$S$3:$S$6255)),ROW($S$1:$S$6253),""),ROW(S3561))),"")</f>
        <v>Olešnice</v>
      </c>
      <c r="U3563" t="s">
        <v>5174</v>
      </c>
      <c r="V3563">
        <v>568457.0</v>
      </c>
    </row>
    <row r="3564" spans="19:22" ht="12.75">
      <c r="S3564" t="str">
        <f>IF(ISNUMBER(SEARCH(ZAKL_DATA!$B$18,FU!$U3564)),U3564,"")</f>
        <v>Olešnice</v>
      </c>
      <c r="T3564" t="str">
        <f t="array" ref="T3564">IFERROR(INDEX($S$3:$S$6255,SMALL(IF(ISNUMBER(SEARCH("",$S$3:$S$6255)),ROW($S$1:$S$6253),""),ROW(S3562))),"")</f>
        <v>Olešnice</v>
      </c>
      <c r="U3564" t="s">
        <v>5174</v>
      </c>
      <c r="V3564">
        <v>568465.0</v>
      </c>
    </row>
    <row r="3565" spans="19:22" ht="12.75">
      <c r="S3565" t="str">
        <f>IF(ISNUMBER(SEARCH(ZAKL_DATA!$B$18,FU!$U3565)),U3565,"")</f>
        <v>Olešnice</v>
      </c>
      <c r="T3565" t="str">
        <f t="array" ref="T3565">IFERROR(INDEX($S$3:$S$6255,SMALL(IF(ISNUMBER(SEARCH("",$S$3:$S$6255)),ROW($S$1:$S$6253),""),ROW(S3563))),"")</f>
        <v>Olešnice</v>
      </c>
      <c r="U3565" t="s">
        <v>5174</v>
      </c>
      <c r="V3565">
        <v>568473.0</v>
      </c>
    </row>
    <row r="3566" spans="19:22" ht="12.75">
      <c r="S3566" t="str">
        <f>IF(ISNUMBER(SEARCH(ZAKL_DATA!$B$18,FU!$U3566)),U3566,"")</f>
        <v>Olešnice v Orlických horách</v>
      </c>
      <c r="T3566" t="str">
        <f t="array" ref="T3566">IFERROR(INDEX($S$3:$S$6255,SMALL(IF(ISNUMBER(SEARCH("",$S$3:$S$6255)),ROW($S$1:$S$6253),""),ROW(S3564))),"")</f>
        <v>Olešnice v Orlických horách</v>
      </c>
      <c r="U3566" t="s">
        <v>7456</v>
      </c>
      <c r="V3566">
        <v>568481.0</v>
      </c>
    </row>
    <row r="3567" spans="19:22" ht="12.75">
      <c r="S3567" t="str">
        <f>IF(ISNUMBER(SEARCH(ZAKL_DATA!$B$18,FU!$U3567)),U3567,"")</f>
        <v>Olešník</v>
      </c>
      <c r="T3567" t="str">
        <f t="array" ref="T3567">IFERROR(INDEX($S$3:$S$6255,SMALL(IF(ISNUMBER(SEARCH("",$S$3:$S$6255)),ROW($S$1:$S$6253),""),ROW(S3565))),"")</f>
        <v>Olešník</v>
      </c>
      <c r="U3567" t="s">
        <v>5175</v>
      </c>
      <c r="V3567">
        <v>568490.0</v>
      </c>
    </row>
    <row r="3568" spans="19:22" ht="12.75">
      <c r="S3568" t="str">
        <f>IF(ISNUMBER(SEARCH(ZAKL_DATA!$B$18,FU!$U3568)),U3568,"")</f>
        <v>Olomouc</v>
      </c>
      <c r="T3568" t="str">
        <f t="array" ref="T3568">IFERROR(INDEX($S$3:$S$6255,SMALL(IF(ISNUMBER(SEARCH("",$S$3:$S$6255)),ROW($S$1:$S$6253),""),ROW(S3566))),"")</f>
        <v>Olomouc</v>
      </c>
      <c r="U3568" t="s">
        <v>3643</v>
      </c>
      <c r="V3568">
        <v>568503.0</v>
      </c>
    </row>
    <row r="3569" spans="19:22" ht="12.75">
      <c r="S3569" t="str">
        <f>IF(ISNUMBER(SEARCH(ZAKL_DATA!$B$18,FU!$U3569)),U3569,"")</f>
        <v>Olomučany</v>
      </c>
      <c r="T3569" t="str">
        <f t="array" ref="T3569">IFERROR(INDEX($S$3:$S$6255,SMALL(IF(ISNUMBER(SEARCH("",$S$3:$S$6255)),ROW($S$1:$S$6253),""),ROW(S3567))),"")</f>
        <v>Olomučany</v>
      </c>
      <c r="U3569" t="s">
        <v>7808</v>
      </c>
      <c r="V3569">
        <v>568511.0</v>
      </c>
    </row>
    <row r="3570" spans="19:22" ht="12.75">
      <c r="S3570" t="str">
        <f>IF(ISNUMBER(SEARCH(ZAKL_DATA!$B$18,FU!$U3570)),U3570,"")</f>
        <v>Oloví</v>
      </c>
      <c r="T3570" t="str">
        <f t="array" ref="T3570">IFERROR(INDEX($S$3:$S$6255,SMALL(IF(ISNUMBER(SEARCH("",$S$3:$S$6255)),ROW($S$1:$S$6253),""),ROW(S3568))),"")</f>
        <v>Oloví</v>
      </c>
      <c r="U3570" t="s">
        <v>6222</v>
      </c>
      <c r="V3570">
        <v>568520.0</v>
      </c>
    </row>
    <row r="3571" spans="19:22" ht="12.75">
      <c r="S3571" t="str">
        <f>IF(ISNUMBER(SEARCH(ZAKL_DATA!$B$18,FU!$U3571)),U3571,"")</f>
        <v>Olovnice</v>
      </c>
      <c r="T3571" t="str">
        <f t="array" ref="T3571">IFERROR(INDEX($S$3:$S$6255,SMALL(IF(ISNUMBER(SEARCH("",$S$3:$S$6255)),ROW($S$1:$S$6253),""),ROW(S3569))),"")</f>
        <v>Olovnice</v>
      </c>
      <c r="U3571" t="s">
        <v>4226</v>
      </c>
      <c r="V3571">
        <v>568538.0</v>
      </c>
    </row>
    <row r="3572" spans="19:22" ht="12.75">
      <c r="S3572" t="str">
        <f>IF(ISNUMBER(SEARCH(ZAKL_DATA!$B$18,FU!$U3572)),U3572,"")</f>
        <v>Olšany</v>
      </c>
      <c r="T3572" t="str">
        <f t="array" ref="T3572">IFERROR(INDEX($S$3:$S$6255,SMALL(IF(ISNUMBER(SEARCH("",$S$3:$S$6255)),ROW($S$1:$S$6253),""),ROW(S3570))),"")</f>
        <v>Olšany</v>
      </c>
      <c r="U3572" t="s">
        <v>4918</v>
      </c>
      <c r="V3572">
        <v>568546.0</v>
      </c>
    </row>
    <row r="3573" spans="19:22" ht="12.75">
      <c r="S3573" t="str">
        <f>IF(ISNUMBER(SEARCH(ZAKL_DATA!$B$18,FU!$U3573)),U3573,"")</f>
        <v>Olšany</v>
      </c>
      <c r="T3573" t="str">
        <f t="array" ref="T3573">IFERROR(INDEX($S$3:$S$6255,SMALL(IF(ISNUMBER(SEARCH("",$S$3:$S$6255)),ROW($S$1:$S$6253),""),ROW(S3571))),"")</f>
        <v>Olšany</v>
      </c>
      <c r="U3573" t="s">
        <v>4918</v>
      </c>
      <c r="V3573">
        <v>568554.0</v>
      </c>
    </row>
    <row r="3574" spans="19:22" ht="12.75">
      <c r="S3574" t="str">
        <f>IF(ISNUMBER(SEARCH(ZAKL_DATA!$B$18,FU!$U3574)),U3574,"")</f>
        <v>Olšany</v>
      </c>
      <c r="T3574" t="str">
        <f t="array" ref="T3574">IFERROR(INDEX($S$3:$S$6255,SMALL(IF(ISNUMBER(SEARCH("",$S$3:$S$6255)),ROW($S$1:$S$6253),""),ROW(S3572))),"")</f>
        <v>Olšany</v>
      </c>
      <c r="U3574" t="s">
        <v>4918</v>
      </c>
      <c r="V3574">
        <v>568562.0</v>
      </c>
    </row>
    <row r="3575" spans="19:22" ht="12.75">
      <c r="S3575" t="str">
        <f>IF(ISNUMBER(SEARCH(ZAKL_DATA!$B$18,FU!$U3575)),U3575,"")</f>
        <v>Olšany</v>
      </c>
      <c r="T3575" t="str">
        <f t="array" ref="T3575">IFERROR(INDEX($S$3:$S$6255,SMALL(IF(ISNUMBER(SEARCH("",$S$3:$S$6255)),ROW($S$1:$S$6253),""),ROW(S3573))),"")</f>
        <v>Olšany</v>
      </c>
      <c r="U3575" t="s">
        <v>4918</v>
      </c>
      <c r="V3575">
        <v>568571.0</v>
      </c>
    </row>
    <row r="3576" spans="19:22" ht="12.75">
      <c r="S3576" t="str">
        <f>IF(ISNUMBER(SEARCH(ZAKL_DATA!$B$18,FU!$U3576)),U3576,"")</f>
        <v>Olšany u Prostějova</v>
      </c>
      <c r="T3576" t="str">
        <f t="array" ref="T3576">IFERROR(INDEX($S$3:$S$6255,SMALL(IF(ISNUMBER(SEARCH("",$S$3:$S$6255)),ROW($S$1:$S$6253),""),ROW(S3574))),"")</f>
        <v>Olšany u Prostějova</v>
      </c>
      <c r="U3576" t="s">
        <v>8336</v>
      </c>
      <c r="V3576">
        <v>568589.0</v>
      </c>
    </row>
    <row r="3577" spans="19:22" ht="12.75">
      <c r="S3577" t="str">
        <f>IF(ISNUMBER(SEARCH(ZAKL_DATA!$B$18,FU!$U3577)),U3577,"")</f>
        <v>Olší</v>
      </c>
      <c r="T3577" t="str">
        <f t="array" ref="T3577">IFERROR(INDEX($S$3:$S$6255,SMALL(IF(ISNUMBER(SEARCH("",$S$3:$S$6255)),ROW($S$1:$S$6253),""),ROW(S3575))),"")</f>
        <v>Olší</v>
      </c>
      <c r="U3577" t="s">
        <v>8154</v>
      </c>
      <c r="V3577">
        <v>568597.0</v>
      </c>
    </row>
    <row r="3578" spans="19:22" ht="12.75">
      <c r="S3578" t="str">
        <f>IF(ISNUMBER(SEARCH(ZAKL_DATA!$B$18,FU!$U3578)),U3578,"")</f>
        <v>Olší</v>
      </c>
      <c r="T3578" t="str">
        <f t="array" ref="T3578">IFERROR(INDEX($S$3:$S$6255,SMALL(IF(ISNUMBER(SEARCH("",$S$3:$S$6255)),ROW($S$1:$S$6253),""),ROW(S3576))),"")</f>
        <v>Olší</v>
      </c>
      <c r="U3578" t="s">
        <v>8154</v>
      </c>
      <c r="V3578">
        <v>568601.0</v>
      </c>
    </row>
    <row r="3579" spans="19:22" ht="12.75">
      <c r="S3579" t="str">
        <f>IF(ISNUMBER(SEARCH(ZAKL_DATA!$B$18,FU!$U3579)),U3579,"")</f>
        <v>Olšovec</v>
      </c>
      <c r="T3579" t="str">
        <f t="array" ref="T3579">IFERROR(INDEX($S$3:$S$6255,SMALL(IF(ISNUMBER(SEARCH("",$S$3:$S$6255)),ROW($S$1:$S$6253),""),ROW(S3577))),"")</f>
        <v>Olšovec</v>
      </c>
      <c r="U3579" t="s">
        <v>5783</v>
      </c>
      <c r="V3579">
        <v>568619.0</v>
      </c>
    </row>
    <row r="3580" spans="19:22" ht="12.75">
      <c r="S3580" t="str">
        <f>IF(ISNUMBER(SEARCH(ZAKL_DATA!$B$18,FU!$U3580)),U3580,"")</f>
        <v>Olšovice</v>
      </c>
      <c r="T3580" t="str">
        <f t="array" ref="T3580">IFERROR(INDEX($S$3:$S$6255,SMALL(IF(ISNUMBER(SEARCH("",$S$3:$S$6255)),ROW($S$1:$S$6253),""),ROW(S3578))),"")</f>
        <v>Olšovice</v>
      </c>
      <c r="U3580" t="s">
        <v>4661</v>
      </c>
      <c r="V3580">
        <v>568635.0</v>
      </c>
    </row>
    <row r="3581" spans="19:22" ht="12.75">
      <c r="S3581" t="str">
        <f>IF(ISNUMBER(SEARCH(ZAKL_DATA!$B$18,FU!$U3581)),U3581,"")</f>
        <v>Omice</v>
      </c>
      <c r="T3581" t="str">
        <f t="array" ref="T3581">IFERROR(INDEX($S$3:$S$6255,SMALL(IF(ISNUMBER(SEARCH("",$S$3:$S$6255)),ROW($S$1:$S$6253),""),ROW(S3579))),"")</f>
        <v>Omice</v>
      </c>
      <c r="U3581" t="s">
        <v>7901</v>
      </c>
      <c r="V3581">
        <v>568643.0</v>
      </c>
    </row>
    <row r="3582" spans="19:22" ht="12.75">
      <c r="S3582" t="str">
        <f>IF(ISNUMBER(SEARCH(ZAKL_DATA!$B$18,FU!$U3582)),U3582,"")</f>
        <v>Omlenice</v>
      </c>
      <c r="T3582" t="str">
        <f t="array" ref="T3582">IFERROR(INDEX($S$3:$S$6255,SMALL(IF(ISNUMBER(SEARCH("",$S$3:$S$6255)),ROW($S$1:$S$6253),""),ROW(S3580))),"")</f>
        <v>Omlenice</v>
      </c>
      <c r="U3582" t="s">
        <v>5243</v>
      </c>
      <c r="V3582">
        <v>568651.0</v>
      </c>
    </row>
    <row r="3583" spans="19:22" ht="12.75">
      <c r="S3583" t="str">
        <f>IF(ISNUMBER(SEARCH(ZAKL_DATA!$B$18,FU!$U3583)),U3583,"")</f>
        <v>Ondratice</v>
      </c>
      <c r="T3583" t="str">
        <f t="array" ref="T3583">IFERROR(INDEX($S$3:$S$6255,SMALL(IF(ISNUMBER(SEARCH("",$S$3:$S$6255)),ROW($S$1:$S$6253),""),ROW(S3581))),"")</f>
        <v>Ondratice</v>
      </c>
      <c r="U3583" t="s">
        <v>8337</v>
      </c>
      <c r="V3583">
        <v>568660.0</v>
      </c>
    </row>
    <row r="3584" spans="19:22" ht="12.75">
      <c r="S3584" t="str">
        <f>IF(ISNUMBER(SEARCH(ZAKL_DATA!$B$18,FU!$U3584)),U3584,"")</f>
        <v>Ondřejov</v>
      </c>
      <c r="T3584" t="str">
        <f t="array" ref="T3584">IFERROR(INDEX($S$3:$S$6255,SMALL(IF(ISNUMBER(SEARCH("",$S$3:$S$6255)),ROW($S$1:$S$6253),""),ROW(S3582))),"")</f>
        <v>Ondřejov</v>
      </c>
      <c r="U3584" t="s">
        <v>4689</v>
      </c>
      <c r="V3584">
        <v>568678.0</v>
      </c>
    </row>
    <row r="3585" spans="19:22" ht="12.75">
      <c r="S3585" t="str">
        <f>IF(ISNUMBER(SEARCH(ZAKL_DATA!$B$18,FU!$U3585)),U3585,"")</f>
        <v>Ondřejov</v>
      </c>
      <c r="T3585" t="str">
        <f t="array" ref="T3585">IFERROR(INDEX($S$3:$S$6255,SMALL(IF(ISNUMBER(SEARCH("",$S$3:$S$6255)),ROW($S$1:$S$6253),""),ROW(S3583))),"")</f>
        <v>Ondřejov</v>
      </c>
      <c r="U3585" t="s">
        <v>4689</v>
      </c>
      <c r="V3585">
        <v>568686.0</v>
      </c>
    </row>
    <row r="3586" spans="19:22" ht="12.75">
      <c r="S3586" t="str">
        <f>IF(ISNUMBER(SEARCH(ZAKL_DATA!$B$18,FU!$U3586)),U3586,"")</f>
        <v>Onomyšl</v>
      </c>
      <c r="T3586" t="str">
        <f t="array" ref="T3586">IFERROR(INDEX($S$3:$S$6255,SMALL(IF(ISNUMBER(SEARCH("",$S$3:$S$6255)),ROW($S$1:$S$6253),""),ROW(S3584))),"")</f>
        <v>Onomyšl</v>
      </c>
      <c r="U3586" t="s">
        <v>4380</v>
      </c>
      <c r="V3586">
        <v>568694.0</v>
      </c>
    </row>
    <row r="3587" spans="19:22" ht="12.75">
      <c r="S3587" t="str">
        <f>IF(ISNUMBER(SEARCH(ZAKL_DATA!$B$18,FU!$U3587)),U3587,"")</f>
        <v>Onšov</v>
      </c>
      <c r="T3587" t="str">
        <f t="array" ref="T3587">IFERROR(INDEX($S$3:$S$6255,SMALL(IF(ISNUMBER(SEARCH("",$S$3:$S$6255)),ROW($S$1:$S$6253),""),ROW(S3585))),"")</f>
        <v>Onšov</v>
      </c>
      <c r="U3587" t="s">
        <v>5447</v>
      </c>
      <c r="V3587">
        <v>568708.0</v>
      </c>
    </row>
    <row r="3588" spans="19:22" ht="12.75">
      <c r="S3588" t="str">
        <f>IF(ISNUMBER(SEARCH(ZAKL_DATA!$B$18,FU!$U3588)),U3588,"")</f>
        <v>Onšov</v>
      </c>
      <c r="T3588" t="str">
        <f t="array" ref="T3588">IFERROR(INDEX($S$3:$S$6255,SMALL(IF(ISNUMBER(SEARCH("",$S$3:$S$6255)),ROW($S$1:$S$6253),""),ROW(S3586))),"")</f>
        <v>Onšov</v>
      </c>
      <c r="U3588" t="s">
        <v>5447</v>
      </c>
      <c r="V3588">
        <v>568716.0</v>
      </c>
    </row>
    <row r="3589" spans="19:22" ht="12.75">
      <c r="S3589" t="str">
        <f>IF(ISNUMBER(SEARCH(ZAKL_DATA!$B$18,FU!$U3589)),U3589,"")</f>
        <v>Opařany</v>
      </c>
      <c r="T3589" t="str">
        <f t="array" ref="T3589">IFERROR(INDEX($S$3:$S$6255,SMALL(IF(ISNUMBER(SEARCH("",$S$3:$S$6255)),ROW($S$1:$S$6253),""),ROW(S3587))),"")</f>
        <v>Opařany</v>
      </c>
      <c r="U3589" t="s">
        <v>5779</v>
      </c>
      <c r="V3589">
        <v>568724.0</v>
      </c>
    </row>
    <row r="3590" spans="19:22" ht="12.75">
      <c r="S3590" t="str">
        <f>IF(ISNUMBER(SEARCH(ZAKL_DATA!$B$18,FU!$U3590)),U3590,"")</f>
        <v>Opatov</v>
      </c>
      <c r="T3590" t="str">
        <f t="array" ref="T3590">IFERROR(INDEX($S$3:$S$6255,SMALL(IF(ISNUMBER(SEARCH("",$S$3:$S$6255)),ROW($S$1:$S$6253),""),ROW(S3588))),"")</f>
        <v>Opatov</v>
      </c>
      <c r="U3590" t="s">
        <v>7577</v>
      </c>
      <c r="V3590">
        <v>568732.0</v>
      </c>
    </row>
    <row r="3591" spans="19:22" ht="12.75">
      <c r="S3591" t="str">
        <f>IF(ISNUMBER(SEARCH(ZAKL_DATA!$B$18,FU!$U3591)),U3591,"")</f>
        <v>Opatov</v>
      </c>
      <c r="T3591" t="str">
        <f t="array" ref="T3591">IFERROR(INDEX($S$3:$S$6255,SMALL(IF(ISNUMBER(SEARCH("",$S$3:$S$6255)),ROW($S$1:$S$6253),""),ROW(S3589))),"")</f>
        <v>Opatov</v>
      </c>
      <c r="U3591" t="s">
        <v>7577</v>
      </c>
      <c r="V3591">
        <v>568741.0</v>
      </c>
    </row>
    <row r="3592" spans="19:22" ht="12.75">
      <c r="S3592" t="str">
        <f>IF(ISNUMBER(SEARCH(ZAKL_DATA!$B$18,FU!$U3592)),U3592,"")</f>
        <v>Opatov</v>
      </c>
      <c r="T3592" t="str">
        <f t="array" ref="T3592">IFERROR(INDEX($S$3:$S$6255,SMALL(IF(ISNUMBER(SEARCH("",$S$3:$S$6255)),ROW($S$1:$S$6253),""),ROW(S3590))),"")</f>
        <v>Opatov</v>
      </c>
      <c r="U3592" t="s">
        <v>7577</v>
      </c>
      <c r="V3592">
        <v>568759.0</v>
      </c>
    </row>
    <row r="3593" spans="19:22" ht="12.75">
      <c r="S3593" t="str">
        <f>IF(ISNUMBER(SEARCH(ZAKL_DATA!$B$18,FU!$U3593)),U3593,"")</f>
        <v>Opatovec</v>
      </c>
      <c r="T3593" t="str">
        <f t="array" ref="T3593">IFERROR(INDEX($S$3:$S$6255,SMALL(IF(ISNUMBER(SEARCH("",$S$3:$S$6255)),ROW($S$1:$S$6253),""),ROW(S3591))),"")</f>
        <v>Opatovec</v>
      </c>
      <c r="U3593" t="s">
        <v>7188</v>
      </c>
      <c r="V3593">
        <v>568767.0</v>
      </c>
    </row>
    <row r="3594" spans="19:22" ht="12.75">
      <c r="S3594" t="str">
        <f>IF(ISNUMBER(SEARCH(ZAKL_DATA!$B$18,FU!$U3594)),U3594,"")</f>
        <v>Opatovice</v>
      </c>
      <c r="T3594" t="str">
        <f t="array" ref="T3594">IFERROR(INDEX($S$3:$S$6255,SMALL(IF(ISNUMBER(SEARCH("",$S$3:$S$6255)),ROW($S$1:$S$6253),""),ROW(S3592))),"")</f>
        <v>Opatovice</v>
      </c>
      <c r="U3594" t="s">
        <v>3874</v>
      </c>
      <c r="V3594">
        <v>568775.0</v>
      </c>
    </row>
    <row r="3595" spans="19:22" ht="12.75">
      <c r="S3595" t="str">
        <f>IF(ISNUMBER(SEARCH(ZAKL_DATA!$B$18,FU!$U3595)),U3595,"")</f>
        <v>Opatovice</v>
      </c>
      <c r="T3595" t="str">
        <f t="array" ref="T3595">IFERROR(INDEX($S$3:$S$6255,SMALL(IF(ISNUMBER(SEARCH("",$S$3:$S$6255)),ROW($S$1:$S$6253),""),ROW(S3593))),"")</f>
        <v>Opatovice</v>
      </c>
      <c r="U3595" t="s">
        <v>3874</v>
      </c>
      <c r="V3595">
        <v>568783.0</v>
      </c>
    </row>
    <row r="3596" spans="19:22" ht="12.75">
      <c r="S3596" t="str">
        <f>IF(ISNUMBER(SEARCH(ZAKL_DATA!$B$18,FU!$U3596)),U3596,"")</f>
        <v>Opatovice I</v>
      </c>
      <c r="T3596" t="str">
        <f t="array" ref="T3596">IFERROR(INDEX($S$3:$S$6255,SMALL(IF(ISNUMBER(SEARCH("",$S$3:$S$6255)),ROW($S$1:$S$6253),""),ROW(S3594))),"")</f>
        <v>Opatovice I</v>
      </c>
      <c r="U3596" t="s">
        <v>4063</v>
      </c>
      <c r="V3596">
        <v>568791.0</v>
      </c>
    </row>
    <row r="3597" spans="19:22" ht="12.75">
      <c r="S3597" t="str">
        <f>IF(ISNUMBER(SEARCH(ZAKL_DATA!$B$18,FU!$U3597)),U3597,"")</f>
        <v>Opatovice nad Labem</v>
      </c>
      <c r="T3597" t="str">
        <f t="array" ref="T3597">IFERROR(INDEX($S$3:$S$6255,SMALL(IF(ISNUMBER(SEARCH("",$S$3:$S$6255)),ROW($S$1:$S$6253),""),ROW(S3595))),"")</f>
        <v>Opatovice nad Labem</v>
      </c>
      <c r="U3597" t="s">
        <v>7383</v>
      </c>
      <c r="V3597">
        <v>568805.0</v>
      </c>
    </row>
    <row r="3598" spans="19:22" ht="12.75">
      <c r="S3598" t="str">
        <f>IF(ISNUMBER(SEARCH(ZAKL_DATA!$B$18,FU!$U3598)),U3598,"")</f>
        <v>Opava</v>
      </c>
      <c r="T3598" t="str">
        <f t="array" ref="T3598">IFERROR(INDEX($S$3:$S$6255,SMALL(IF(ISNUMBER(SEARCH("",$S$3:$S$6255)),ROW($S$1:$S$6253),""),ROW(S3596))),"")</f>
        <v>Opava</v>
      </c>
      <c r="U3598" t="s">
        <v>3699</v>
      </c>
      <c r="V3598">
        <v>568813.0</v>
      </c>
    </row>
    <row r="3599" spans="19:22" ht="12.75">
      <c r="S3599" t="str">
        <f>IF(ISNUMBER(SEARCH(ZAKL_DATA!$B$18,FU!$U3599)),U3599,"")</f>
        <v>Oplany</v>
      </c>
      <c r="T3599" t="str">
        <f t="array" ref="T3599">IFERROR(INDEX($S$3:$S$6255,SMALL(IF(ISNUMBER(SEARCH("",$S$3:$S$6255)),ROW($S$1:$S$6253),""),ROW(S3597))),"")</f>
        <v>Oplany</v>
      </c>
      <c r="U3599" t="s">
        <v>7102</v>
      </c>
      <c r="V3599">
        <v>568821.0</v>
      </c>
    </row>
    <row r="3600" spans="19:22" ht="12.75">
      <c r="S3600" t="str">
        <f>IF(ISNUMBER(SEARCH(ZAKL_DATA!$B$18,FU!$U3600)),U3600,"")</f>
        <v>Oplocany</v>
      </c>
      <c r="T3600" t="str">
        <f t="array" ref="T3600">IFERROR(INDEX($S$3:$S$6255,SMALL(IF(ISNUMBER(SEARCH("",$S$3:$S$6255)),ROW($S$1:$S$6253),""),ROW(S3598))),"")</f>
        <v>Oplocany</v>
      </c>
      <c r="U3600" t="s">
        <v>5797</v>
      </c>
      <c r="V3600">
        <v>568830.0</v>
      </c>
    </row>
    <row r="3601" spans="19:22" ht="12.75">
      <c r="S3601" t="str">
        <f>IF(ISNUMBER(SEARCH(ZAKL_DATA!$B$18,FU!$U3601)),U3601,"")</f>
        <v>Oplot</v>
      </c>
      <c r="T3601" t="str">
        <f t="array" ref="T3601">IFERROR(INDEX($S$3:$S$6255,SMALL(IF(ISNUMBER(SEARCH("",$S$3:$S$6255)),ROW($S$1:$S$6253),""),ROW(S3599))),"")</f>
        <v>Oplot</v>
      </c>
      <c r="U3601" t="s">
        <v>4855</v>
      </c>
      <c r="V3601">
        <v>568848.0</v>
      </c>
    </row>
    <row r="3602" spans="19:22" ht="12.75">
      <c r="S3602" t="str">
        <f>IF(ISNUMBER(SEARCH(ZAKL_DATA!$B$18,FU!$U3602)),U3602,"")</f>
        <v>Opočnice</v>
      </c>
      <c r="T3602" t="str">
        <f t="array" ref="T3602">IFERROR(INDEX($S$3:$S$6255,SMALL(IF(ISNUMBER(SEARCH("",$S$3:$S$6255)),ROW($S$1:$S$6253),""),ROW(S3600))),"")</f>
        <v>Opočnice</v>
      </c>
      <c r="U3602" t="s">
        <v>4678</v>
      </c>
      <c r="V3602">
        <v>568856.0</v>
      </c>
    </row>
    <row r="3603" spans="19:22" ht="12.75">
      <c r="S3603" t="str">
        <f>IF(ISNUMBER(SEARCH(ZAKL_DATA!$B$18,FU!$U3603)),U3603,"")</f>
        <v>Opočno</v>
      </c>
      <c r="T3603" t="str">
        <f t="array" ref="T3603">IFERROR(INDEX($S$3:$S$6255,SMALL(IF(ISNUMBER(SEARCH("",$S$3:$S$6255)),ROW($S$1:$S$6253),""),ROW(S3601))),"")</f>
        <v>Opočno</v>
      </c>
      <c r="U3603" t="s">
        <v>5097</v>
      </c>
      <c r="V3603">
        <v>568864.0</v>
      </c>
    </row>
    <row r="3604" spans="19:22" ht="12.75">
      <c r="S3604" t="str">
        <f>IF(ISNUMBER(SEARCH(ZAKL_DATA!$B$18,FU!$U3604)),U3604,"")</f>
        <v>Opočno</v>
      </c>
      <c r="T3604" t="str">
        <f t="array" ref="T3604">IFERROR(INDEX($S$3:$S$6255,SMALL(IF(ISNUMBER(SEARCH("",$S$3:$S$6255)),ROW($S$1:$S$6253),""),ROW(S3602))),"")</f>
        <v>Opočno</v>
      </c>
      <c r="U3604" t="s">
        <v>5097</v>
      </c>
      <c r="V3604">
        <v>568872.0</v>
      </c>
    </row>
    <row r="3605" spans="19:22" ht="12.75">
      <c r="S3605" t="str">
        <f>IF(ISNUMBER(SEARCH(ZAKL_DATA!$B$18,FU!$U3605)),U3605,"")</f>
        <v>Opolany</v>
      </c>
      <c r="T3605" t="str">
        <f t="array" ref="T3605">IFERROR(INDEX($S$3:$S$6255,SMALL(IF(ISNUMBER(SEARCH("",$S$3:$S$6255)),ROW($S$1:$S$6253),""),ROW(S3603))),"")</f>
        <v>Opolany</v>
      </c>
      <c r="U3605" t="s">
        <v>4679</v>
      </c>
      <c r="V3605">
        <v>568881.0</v>
      </c>
    </row>
    <row r="3606" spans="19:22" ht="12.75">
      <c r="S3606" t="str">
        <f>IF(ISNUMBER(SEARCH(ZAKL_DATA!$B$18,FU!$U3606)),U3606,"")</f>
        <v>Oponešice</v>
      </c>
      <c r="T3606" t="str">
        <f t="array" ref="T3606">IFERROR(INDEX($S$3:$S$6255,SMALL(IF(ISNUMBER(SEARCH("",$S$3:$S$6255)),ROW($S$1:$S$6253),""),ROW(S3604))),"")</f>
        <v>Oponešice</v>
      </c>
      <c r="U3606" t="s">
        <v>8427</v>
      </c>
      <c r="V3606">
        <v>568899.0</v>
      </c>
    </row>
    <row r="3607" spans="19:22" ht="12.75">
      <c r="S3607" t="str">
        <f>IF(ISNUMBER(SEARCH(ZAKL_DATA!$B$18,FU!$U3607)),U3607,"")</f>
        <v>Oprostovice</v>
      </c>
      <c r="T3607" t="str">
        <f t="array" ref="T3607">IFERROR(INDEX($S$3:$S$6255,SMALL(IF(ISNUMBER(SEARCH("",$S$3:$S$6255)),ROW($S$1:$S$6253),""),ROW(S3605))),"")</f>
        <v>Oprostovice</v>
      </c>
      <c r="U3607" t="s">
        <v>3875</v>
      </c>
      <c r="V3607">
        <v>568902.0</v>
      </c>
    </row>
    <row r="3608" spans="19:22" ht="12.75">
      <c r="S3608" t="str">
        <f>IF(ISNUMBER(SEARCH(ZAKL_DATA!$B$18,FU!$U3608)),U3608,"")</f>
        <v>Oráčov</v>
      </c>
      <c r="T3608" t="str">
        <f t="array" ref="T3608">IFERROR(INDEX($S$3:$S$6255,SMALL(IF(ISNUMBER(SEARCH("",$S$3:$S$6255)),ROW($S$1:$S$6253),""),ROW(S3606))),"")</f>
        <v>Oráčov</v>
      </c>
      <c r="U3608" t="s">
        <v>5067</v>
      </c>
      <c r="V3608">
        <v>568911.0</v>
      </c>
    </row>
    <row r="3609" spans="19:22" ht="12.75">
      <c r="S3609" t="str">
        <f>IF(ISNUMBER(SEARCH(ZAKL_DATA!$B$18,FU!$U3609)),U3609,"")</f>
        <v>Orel</v>
      </c>
      <c r="T3609" t="str">
        <f t="array" ref="T3609">IFERROR(INDEX($S$3:$S$6255,SMALL(IF(ISNUMBER(SEARCH("",$S$3:$S$6255)),ROW($S$1:$S$6253),""),ROW(S3607))),"")</f>
        <v>Orel</v>
      </c>
      <c r="U3609" t="s">
        <v>7124</v>
      </c>
      <c r="V3609">
        <v>568929.0</v>
      </c>
    </row>
    <row r="3610" spans="19:22" ht="12.75">
      <c r="S3610" t="str">
        <f>IF(ISNUMBER(SEARCH(ZAKL_DATA!$B$18,FU!$U3610)),U3610,"")</f>
        <v>Orlické Podhůří</v>
      </c>
      <c r="T3610" t="str">
        <f t="array" ref="T3610">IFERROR(INDEX($S$3:$S$6255,SMALL(IF(ISNUMBER(SEARCH("",$S$3:$S$6255)),ROW($S$1:$S$6253),""),ROW(S3608))),"")</f>
        <v>Orlické Podhůří</v>
      </c>
      <c r="U3610" t="s">
        <v>7729</v>
      </c>
      <c r="V3610">
        <v>568937.0</v>
      </c>
    </row>
    <row r="3611" spans="19:22" ht="12.75">
      <c r="S3611" t="str">
        <f>IF(ISNUMBER(SEARCH(ZAKL_DATA!$B$18,FU!$U3611)),U3611,"")</f>
        <v>Orlické Záhoří</v>
      </c>
      <c r="T3611" t="str">
        <f t="array" ref="T3611">IFERROR(INDEX($S$3:$S$6255,SMALL(IF(ISNUMBER(SEARCH("",$S$3:$S$6255)),ROW($S$1:$S$6253),""),ROW(S3609))),"")</f>
        <v>Orlické Záhoří</v>
      </c>
      <c r="U3611" t="s">
        <v>7457</v>
      </c>
      <c r="V3611">
        <v>568945.0</v>
      </c>
    </row>
    <row r="3612" spans="19:22" ht="12.75">
      <c r="S3612" t="str">
        <f>IF(ISNUMBER(SEARCH(ZAKL_DATA!$B$18,FU!$U3612)),U3612,"")</f>
        <v>Orličky</v>
      </c>
      <c r="T3612" t="str">
        <f t="array" ref="T3612">IFERROR(INDEX($S$3:$S$6255,SMALL(IF(ISNUMBER(SEARCH("",$S$3:$S$6255)),ROW($S$1:$S$6253),""),ROW(S3610))),"")</f>
        <v>Orličky</v>
      </c>
      <c r="U3612" t="s">
        <v>7730</v>
      </c>
      <c r="V3612">
        <v>568953.0</v>
      </c>
    </row>
    <row r="3613" spans="19:22" ht="12.75">
      <c r="S3613" t="str">
        <f>IF(ISNUMBER(SEARCH(ZAKL_DATA!$B$18,FU!$U3613)),U3613,"")</f>
        <v>Orlík nad Vltavou</v>
      </c>
      <c r="T3613" t="str">
        <f t="array" ref="T3613">IFERROR(INDEX($S$3:$S$6255,SMALL(IF(ISNUMBER(SEARCH("",$S$3:$S$6255)),ROW($S$1:$S$6253),""),ROW(S3611))),"")</f>
        <v>Orlík nad Vltavou</v>
      </c>
      <c r="U3613" t="s">
        <v>5546</v>
      </c>
      <c r="V3613">
        <v>568961.0</v>
      </c>
    </row>
    <row r="3614" spans="19:22" ht="12.75">
      <c r="S3614" t="str">
        <f>IF(ISNUMBER(SEARCH(ZAKL_DATA!$B$18,FU!$U3614)),U3614,"")</f>
        <v>Orlová</v>
      </c>
      <c r="T3614" t="str">
        <f t="array" ref="T3614">IFERROR(INDEX($S$3:$S$6255,SMALL(IF(ISNUMBER(SEARCH("",$S$3:$S$6255)),ROW($S$1:$S$6253),""),ROW(S3612))),"")</f>
        <v>Orlová</v>
      </c>
      <c r="U3614" t="s">
        <v>8920</v>
      </c>
      <c r="V3614">
        <v>568970.0</v>
      </c>
    </row>
    <row r="3615" spans="19:22" ht="12.75">
      <c r="S3615" t="str">
        <f>IF(ISNUMBER(SEARCH(ZAKL_DATA!$B$18,FU!$U3615)),U3615,"")</f>
        <v>Orlovice</v>
      </c>
      <c r="T3615" t="str">
        <f t="array" ref="T3615">IFERROR(INDEX($S$3:$S$6255,SMALL(IF(ISNUMBER(SEARCH("",$S$3:$S$6255)),ROW($S$1:$S$6253),""),ROW(S3613))),"")</f>
        <v>Orlovice</v>
      </c>
      <c r="U3615" t="s">
        <v>8558</v>
      </c>
      <c r="V3615">
        <v>568988.0</v>
      </c>
    </row>
    <row r="3616" spans="19:22" ht="12.75">
      <c r="S3616" t="str">
        <f>IF(ISNUMBER(SEARCH(ZAKL_DATA!$B$18,FU!$U3616)),U3616,"")</f>
        <v>Ořech</v>
      </c>
      <c r="T3616" t="str">
        <f t="array" ref="T3616">IFERROR(INDEX($S$3:$S$6255,SMALL(IF(ISNUMBER(SEARCH("",$S$3:$S$6255)),ROW($S$1:$S$6253),""),ROW(S3614))),"")</f>
        <v>Ořech</v>
      </c>
      <c r="U3616" t="s">
        <v>4837</v>
      </c>
      <c r="V3616">
        <v>568996.0</v>
      </c>
    </row>
    <row r="3617" spans="19:22" ht="12.75">
      <c r="S3617" t="str">
        <f>IF(ISNUMBER(SEARCH(ZAKL_DATA!$B$18,FU!$U3617)),U3617,"")</f>
        <v>Ořechov</v>
      </c>
      <c r="T3617" t="str">
        <f t="array" ref="T3617">IFERROR(INDEX($S$3:$S$6255,SMALL(IF(ISNUMBER(SEARCH("",$S$3:$S$6255)),ROW($S$1:$S$6253),""),ROW(S3615))),"")</f>
        <v>Ořechov</v>
      </c>
      <c r="U3617" t="s">
        <v>7902</v>
      </c>
      <c r="V3617">
        <v>569003.0</v>
      </c>
    </row>
    <row r="3618" spans="19:22" ht="12.75">
      <c r="S3618" t="str">
        <f>IF(ISNUMBER(SEARCH(ZAKL_DATA!$B$18,FU!$U3618)),U3618,"")</f>
        <v>Ořechov</v>
      </c>
      <c r="T3618" t="str">
        <f t="array" ref="T3618">IFERROR(INDEX($S$3:$S$6255,SMALL(IF(ISNUMBER(SEARCH("",$S$3:$S$6255)),ROW($S$1:$S$6253),""),ROW(S3616))),"")</f>
        <v>Ořechov</v>
      </c>
      <c r="U3618" t="s">
        <v>7902</v>
      </c>
      <c r="V3618">
        <v>569011.0</v>
      </c>
    </row>
    <row r="3619" spans="19:22" ht="12.75">
      <c r="S3619" t="str">
        <f>IF(ISNUMBER(SEARCH(ZAKL_DATA!$B$18,FU!$U3619)),U3619,"")</f>
        <v>Ořechov</v>
      </c>
      <c r="T3619" t="str">
        <f t="array" ref="T3619">IFERROR(INDEX($S$3:$S$6255,SMALL(IF(ISNUMBER(SEARCH("",$S$3:$S$6255)),ROW($S$1:$S$6253),""),ROW(S3617))),"")</f>
        <v>Ořechov</v>
      </c>
      <c r="U3619" t="s">
        <v>7902</v>
      </c>
      <c r="V3619">
        <v>569020.0</v>
      </c>
    </row>
    <row r="3620" spans="19:22" ht="12.75">
      <c r="S3620" t="str">
        <f>IF(ISNUMBER(SEARCH(ZAKL_DATA!$B$18,FU!$U3620)),U3620,"")</f>
        <v>Ořechov</v>
      </c>
      <c r="T3620" t="str">
        <f t="array" ref="T3620">IFERROR(INDEX($S$3:$S$6255,SMALL(IF(ISNUMBER(SEARCH("",$S$3:$S$6255)),ROW($S$1:$S$6253),""),ROW(S3618))),"")</f>
        <v>Ořechov</v>
      </c>
      <c r="U3620" t="s">
        <v>7902</v>
      </c>
      <c r="V3620">
        <v>569038.0</v>
      </c>
    </row>
    <row r="3621" spans="19:22" ht="12.75">
      <c r="S3621" t="str">
        <f>IF(ISNUMBER(SEARCH(ZAKL_DATA!$B$18,FU!$U3621)),U3621,"")</f>
        <v>Osečany</v>
      </c>
      <c r="T3621" t="str">
        <f t="array" ref="T3621">IFERROR(INDEX($S$3:$S$6255,SMALL(IF(ISNUMBER(SEARCH("",$S$3:$S$6255)),ROW($S$1:$S$6253),""),ROW(S3619))),"")</f>
        <v>Osečany</v>
      </c>
      <c r="U3621" t="s">
        <v>8878</v>
      </c>
      <c r="V3621">
        <v>569046.0</v>
      </c>
    </row>
    <row r="3622" spans="19:22" ht="12.75">
      <c r="S3622" t="str">
        <f>IF(ISNUMBER(SEARCH(ZAKL_DATA!$B$18,FU!$U3622)),U3622,"")</f>
        <v>Oseček</v>
      </c>
      <c r="T3622" t="str">
        <f t="array" ref="T3622">IFERROR(INDEX($S$3:$S$6255,SMALL(IF(ISNUMBER(SEARCH("",$S$3:$S$6255)),ROW($S$1:$S$6253),""),ROW(S3620))),"")</f>
        <v>Oseček</v>
      </c>
      <c r="U3622" t="s">
        <v>8960</v>
      </c>
      <c r="V3622">
        <v>569054.0</v>
      </c>
    </row>
    <row r="3623" spans="19:22" ht="12.75">
      <c r="S3623" t="str">
        <f>IF(ISNUMBER(SEARCH(ZAKL_DATA!$B$18,FU!$U3623)),U3623,"")</f>
        <v>Osečná</v>
      </c>
      <c r="T3623" t="str">
        <f t="array" ref="T3623">IFERROR(INDEX($S$3:$S$6255,SMALL(IF(ISNUMBER(SEARCH("",$S$3:$S$6255)),ROW($S$1:$S$6253),""),ROW(S3621))),"")</f>
        <v>Osečná</v>
      </c>
      <c r="U3623" t="s">
        <v>6535</v>
      </c>
      <c r="V3623">
        <v>569062.0</v>
      </c>
    </row>
    <row r="3624" spans="19:22" ht="12.75">
      <c r="S3624" t="str">
        <f>IF(ISNUMBER(SEARCH(ZAKL_DATA!$B$18,FU!$U3624)),U3624,"")</f>
        <v>Osečnice</v>
      </c>
      <c r="T3624" t="str">
        <f t="array" ref="T3624">IFERROR(INDEX($S$3:$S$6255,SMALL(IF(ISNUMBER(SEARCH("",$S$3:$S$6255)),ROW($S$1:$S$6253),""),ROW(S3622))),"")</f>
        <v>Osečnice</v>
      </c>
      <c r="U3624" t="s">
        <v>7458</v>
      </c>
      <c r="V3624">
        <v>569071.0</v>
      </c>
    </row>
    <row r="3625" spans="19:22" ht="12.75">
      <c r="S3625" t="str">
        <f>IF(ISNUMBER(SEARCH(ZAKL_DATA!$B$18,FU!$U3625)),U3625,"")</f>
        <v>Osek</v>
      </c>
      <c r="T3625" t="str">
        <f t="array" ref="T3625">IFERROR(INDEX($S$3:$S$6255,SMALL(IF(ISNUMBER(SEARCH("",$S$3:$S$6255)),ROW($S$1:$S$6253),""),ROW(S3623))),"")</f>
        <v>Osek</v>
      </c>
      <c r="U3625" t="s">
        <v>4129</v>
      </c>
      <c r="V3625">
        <v>569089.0</v>
      </c>
    </row>
    <row r="3626" spans="19:22" ht="12.75">
      <c r="S3626" t="str">
        <f>IF(ISNUMBER(SEARCH(ZAKL_DATA!$B$18,FU!$U3626)),U3626,"")</f>
        <v>Osek</v>
      </c>
      <c r="T3626" t="str">
        <f t="array" ref="T3626">IFERROR(INDEX($S$3:$S$6255,SMALL(IF(ISNUMBER(SEARCH("",$S$3:$S$6255)),ROW($S$1:$S$6253),""),ROW(S3624))),"")</f>
        <v>Osek</v>
      </c>
      <c r="U3626" t="s">
        <v>4129</v>
      </c>
      <c r="V3626">
        <v>569097.0</v>
      </c>
    </row>
    <row r="3627" spans="19:22" ht="12.75">
      <c r="S3627" t="str">
        <f>IF(ISNUMBER(SEARCH(ZAKL_DATA!$B$18,FU!$U3627)),U3627,"")</f>
        <v>Osek</v>
      </c>
      <c r="T3627" t="str">
        <f t="array" ref="T3627">IFERROR(INDEX($S$3:$S$6255,SMALL(IF(ISNUMBER(SEARCH("",$S$3:$S$6255)),ROW($S$1:$S$6253),""),ROW(S3625))),"")</f>
        <v>Osek</v>
      </c>
      <c r="U3627" t="s">
        <v>4129</v>
      </c>
      <c r="V3627">
        <v>569101.0</v>
      </c>
    </row>
    <row r="3628" spans="19:22" ht="12.75">
      <c r="S3628" t="str">
        <f>IF(ISNUMBER(SEARCH(ZAKL_DATA!$B$18,FU!$U3628)),U3628,"")</f>
        <v>Osek</v>
      </c>
      <c r="T3628" t="str">
        <f t="array" ref="T3628">IFERROR(INDEX($S$3:$S$6255,SMALL(IF(ISNUMBER(SEARCH("",$S$3:$S$6255)),ROW($S$1:$S$6253),""),ROW(S3626))),"")</f>
        <v>Osek</v>
      </c>
      <c r="U3628" t="s">
        <v>4129</v>
      </c>
      <c r="V3628">
        <v>569119.0</v>
      </c>
    </row>
    <row r="3629" spans="19:22" ht="12.75">
      <c r="S3629" t="str">
        <f>IF(ISNUMBER(SEARCH(ZAKL_DATA!$B$18,FU!$U3629)),U3629,"")</f>
        <v>Osek</v>
      </c>
      <c r="T3629" t="str">
        <f t="array" ref="T3629">IFERROR(INDEX($S$3:$S$6255,SMALL(IF(ISNUMBER(SEARCH("",$S$3:$S$6255)),ROW($S$1:$S$6253),""),ROW(S3627))),"")</f>
        <v>Osek</v>
      </c>
      <c r="U3629" t="s">
        <v>4129</v>
      </c>
      <c r="V3629">
        <v>569127.0</v>
      </c>
    </row>
    <row r="3630" spans="19:22" ht="12.75">
      <c r="S3630" t="str">
        <f>IF(ISNUMBER(SEARCH(ZAKL_DATA!$B$18,FU!$U3630)),U3630,"")</f>
        <v>Osek</v>
      </c>
      <c r="T3630" t="str">
        <f t="array" ref="T3630">IFERROR(INDEX($S$3:$S$6255,SMALL(IF(ISNUMBER(SEARCH("",$S$3:$S$6255)),ROW($S$1:$S$6253),""),ROW(S3628))),"")</f>
        <v>Osek</v>
      </c>
      <c r="U3630" t="s">
        <v>4129</v>
      </c>
      <c r="V3630">
        <v>569135.0</v>
      </c>
    </row>
    <row r="3631" spans="19:22" ht="12.75">
      <c r="S3631" t="str">
        <f>IF(ISNUMBER(SEARCH(ZAKL_DATA!$B$18,FU!$U3631)),U3631,"")</f>
        <v>Osek nad Bečvou</v>
      </c>
      <c r="T3631" t="str">
        <f t="array" ref="T3631">IFERROR(INDEX($S$3:$S$6255,SMALL(IF(ISNUMBER(SEARCH("",$S$3:$S$6255)),ROW($S$1:$S$6253),""),ROW(S3629))),"")</f>
        <v>Osek nad Bečvou</v>
      </c>
      <c r="U3631" t="s">
        <v>3876</v>
      </c>
      <c r="V3631">
        <v>569143.0</v>
      </c>
    </row>
    <row r="3632" spans="19:22" ht="12.75">
      <c r="S3632" t="str">
        <f>IF(ISNUMBER(SEARCH(ZAKL_DATA!$B$18,FU!$U3632)),U3632,"")</f>
        <v>Oselce</v>
      </c>
      <c r="T3632" t="str">
        <f t="array" ref="T3632">IFERROR(INDEX($S$3:$S$6255,SMALL(IF(ISNUMBER(SEARCH("",$S$3:$S$6255)),ROW($S$1:$S$6253),""),ROW(S3630))),"")</f>
        <v>Oselce</v>
      </c>
      <c r="U3632" t="s">
        <v>6088</v>
      </c>
      <c r="V3632">
        <v>569151.0</v>
      </c>
    </row>
    <row r="3633" spans="19:22" ht="12.75">
      <c r="S3633" t="str">
        <f>IF(ISNUMBER(SEARCH(ZAKL_DATA!$B$18,FU!$U3633)),U3633,"")</f>
        <v>Osice</v>
      </c>
      <c r="T3633" t="str">
        <f t="array" ref="T3633">IFERROR(INDEX($S$3:$S$6255,SMALL(IF(ISNUMBER(SEARCH("",$S$3:$S$6255)),ROW($S$1:$S$6253),""),ROW(S3631))),"")</f>
        <v>Osice</v>
      </c>
      <c r="U3633" t="s">
        <v>7016</v>
      </c>
      <c r="V3633">
        <v>569160.0</v>
      </c>
    </row>
    <row r="3634" spans="19:22" ht="12.75">
      <c r="S3634" t="str">
        <f>IF(ISNUMBER(SEARCH(ZAKL_DATA!$B$18,FU!$U3634)),U3634,"")</f>
        <v>Osíčko</v>
      </c>
      <c r="T3634" t="str">
        <f t="array" ref="T3634">IFERROR(INDEX($S$3:$S$6255,SMALL(IF(ISNUMBER(SEARCH("",$S$3:$S$6255)),ROW($S$1:$S$6253),""),ROW(S3632))),"")</f>
        <v>Osíčko</v>
      </c>
      <c r="U3634" t="s">
        <v>8267</v>
      </c>
      <c r="V3634">
        <v>569178.0</v>
      </c>
    </row>
    <row r="3635" spans="19:22" ht="12.75">
      <c r="S3635" t="str">
        <f>IF(ISNUMBER(SEARCH(ZAKL_DATA!$B$18,FU!$U3635)),U3635,"")</f>
        <v>Osičky</v>
      </c>
      <c r="T3635" t="str">
        <f t="array" ref="T3635">IFERROR(INDEX($S$3:$S$6255,SMALL(IF(ISNUMBER(SEARCH("",$S$3:$S$6255)),ROW($S$1:$S$6253),""),ROW(S3633))),"")</f>
        <v>Osičky</v>
      </c>
      <c r="U3635" t="s">
        <v>7017</v>
      </c>
      <c r="V3635">
        <v>569186.0</v>
      </c>
    </row>
    <row r="3636" spans="19:22" ht="12.75">
      <c r="S3636" t="str">
        <f>IF(ISNUMBER(SEARCH(ZAKL_DATA!$B$18,FU!$U3636)),U3636,"")</f>
        <v>Osík</v>
      </c>
      <c r="T3636" t="str">
        <f t="array" ref="T3636">IFERROR(INDEX($S$3:$S$6255,SMALL(IF(ISNUMBER(SEARCH("",$S$3:$S$6255)),ROW($S$1:$S$6253),""),ROW(S3634))),"")</f>
        <v>Osík</v>
      </c>
      <c r="U3636" t="s">
        <v>7579</v>
      </c>
      <c r="V3636">
        <v>569194.0</v>
      </c>
    </row>
    <row r="3637" spans="19:22" ht="12.75">
      <c r="S3637" t="str">
        <f>IF(ISNUMBER(SEARCH(ZAKL_DATA!$B$18,FU!$U3637)),U3637,"")</f>
        <v>Osiky</v>
      </c>
      <c r="T3637" t="str">
        <f t="array" ref="T3637">IFERROR(INDEX($S$3:$S$6255,SMALL(IF(ISNUMBER(SEARCH("",$S$3:$S$6255)),ROW($S$1:$S$6253),""),ROW(S3635))),"")</f>
        <v>Osiky</v>
      </c>
      <c r="U3637" t="s">
        <v>7809</v>
      </c>
      <c r="V3637">
        <v>569208.0</v>
      </c>
    </row>
    <row r="3638" spans="19:22" ht="12.75">
      <c r="S3638" t="str">
        <f>IF(ISNUMBER(SEARCH(ZAKL_DATA!$B$18,FU!$U3638)),U3638,"")</f>
        <v>Oskava</v>
      </c>
      <c r="T3638" t="str">
        <f t="array" ref="T3638">IFERROR(INDEX($S$3:$S$6255,SMALL(IF(ISNUMBER(SEARCH("",$S$3:$S$6255)),ROW($S$1:$S$6253),""),ROW(S3636))),"")</f>
        <v>Oskava</v>
      </c>
      <c r="U3638" t="s">
        <v>4920</v>
      </c>
      <c r="V3638">
        <v>569216.0</v>
      </c>
    </row>
    <row r="3639" spans="19:22" ht="12.75">
      <c r="S3639" t="str">
        <f>IF(ISNUMBER(SEARCH(ZAKL_DATA!$B$18,FU!$U3639)),U3639,"")</f>
        <v>Oskořínek</v>
      </c>
      <c r="T3639" t="str">
        <f t="array" ref="T3639">IFERROR(INDEX($S$3:$S$6255,SMALL(IF(ISNUMBER(SEARCH("",$S$3:$S$6255)),ROW($S$1:$S$6253),""),ROW(S3637))),"")</f>
        <v>Oskořínek</v>
      </c>
      <c r="U3639" t="s">
        <v>4682</v>
      </c>
      <c r="V3639">
        <v>569224.0</v>
      </c>
    </row>
    <row r="3640" spans="19:22" ht="12.75">
      <c r="S3640" t="str">
        <f>IF(ISNUMBER(SEARCH(ZAKL_DATA!$B$18,FU!$U3640)),U3640,"")</f>
        <v>Oslavany</v>
      </c>
      <c r="T3640" t="str">
        <f t="array" ref="T3640">IFERROR(INDEX($S$3:$S$6255,SMALL(IF(ISNUMBER(SEARCH("",$S$3:$S$6255)),ROW($S$1:$S$6253),""),ROW(S3638))),"")</f>
        <v>Oslavany</v>
      </c>
      <c r="U3640" t="s">
        <v>7903</v>
      </c>
      <c r="V3640">
        <v>569232.0</v>
      </c>
    </row>
    <row r="3641" spans="19:22" ht="12.75">
      <c r="S3641" t="str">
        <f>IF(ISNUMBER(SEARCH(ZAKL_DATA!$B$18,FU!$U3641)),U3641,"")</f>
        <v>Oslavice</v>
      </c>
      <c r="T3641" t="str">
        <f t="array" ref="T3641">IFERROR(INDEX($S$3:$S$6255,SMALL(IF(ISNUMBER(SEARCH("",$S$3:$S$6255)),ROW($S$1:$S$6253),""),ROW(S3639))),"")</f>
        <v>Oslavice</v>
      </c>
      <c r="U3641" t="s">
        <v>8751</v>
      </c>
      <c r="V3641">
        <v>569241.0</v>
      </c>
    </row>
    <row r="3642" spans="19:22" ht="12.75">
      <c r="S3642" t="str">
        <f>IF(ISNUMBER(SEARCH(ZAKL_DATA!$B$18,FU!$U3642)),U3642,"")</f>
        <v>Oslavička</v>
      </c>
      <c r="T3642" t="str">
        <f t="array" ref="T3642">IFERROR(INDEX($S$3:$S$6255,SMALL(IF(ISNUMBER(SEARCH("",$S$3:$S$6255)),ROW($S$1:$S$6253),""),ROW(S3640))),"")</f>
        <v>Oslavička</v>
      </c>
      <c r="U3642" t="s">
        <v>3785</v>
      </c>
      <c r="V3642">
        <v>569259.0</v>
      </c>
    </row>
    <row r="3643" spans="19:22" ht="12.75">
      <c r="S3643" t="str">
        <f>IF(ISNUMBER(SEARCH(ZAKL_DATA!$B$18,FU!$U3643)),U3643,"")</f>
        <v>Oslnovice</v>
      </c>
      <c r="T3643" t="str">
        <f t="array" ref="T3643">IFERROR(INDEX($S$3:$S$6255,SMALL(IF(ISNUMBER(SEARCH("",$S$3:$S$6255)),ROW($S$1:$S$6253),""),ROW(S3641))),"")</f>
        <v>Oslnovice</v>
      </c>
      <c r="U3643" t="s">
        <v>8635</v>
      </c>
      <c r="V3643">
        <v>569267.0</v>
      </c>
    </row>
    <row r="3644" spans="19:22" ht="12.75">
      <c r="S3644" t="str">
        <f>IF(ISNUMBER(SEARCH(ZAKL_DATA!$B$18,FU!$U3644)),U3644,"")</f>
        <v>Oslov</v>
      </c>
      <c r="T3644" t="str">
        <f t="array" ref="T3644">IFERROR(INDEX($S$3:$S$6255,SMALL(IF(ISNUMBER(SEARCH("",$S$3:$S$6255)),ROW($S$1:$S$6253),""),ROW(S3642))),"")</f>
        <v>Oslov</v>
      </c>
      <c r="U3644" t="s">
        <v>5548</v>
      </c>
      <c r="V3644">
        <v>569275.0</v>
      </c>
    </row>
    <row r="3645" spans="19:22" ht="12.75">
      <c r="S3645" t="str">
        <f>IF(ISNUMBER(SEARCH(ZAKL_DATA!$B$18,FU!$U3645)),U3645,"")</f>
        <v>Osoblaha</v>
      </c>
      <c r="T3645" t="str">
        <f t="array" ref="T3645">IFERROR(INDEX($S$3:$S$6255,SMALL(IF(ISNUMBER(SEARCH("",$S$3:$S$6255)),ROW($S$1:$S$6253),""),ROW(S3643))),"")</f>
        <v>Osoblaha</v>
      </c>
      <c r="U3645" t="s">
        <v>8834</v>
      </c>
      <c r="V3645">
        <v>569283.0</v>
      </c>
    </row>
    <row r="3646" spans="19:22" ht="12.75">
      <c r="S3646" t="str">
        <f>IF(ISNUMBER(SEARCH(ZAKL_DATA!$B$18,FU!$U3646)),U3646,"")</f>
        <v>Osov</v>
      </c>
      <c r="T3646" t="str">
        <f t="array" ref="T3646">IFERROR(INDEX($S$3:$S$6255,SMALL(IF(ISNUMBER(SEARCH("",$S$3:$S$6255)),ROW($S$1:$S$6253),""),ROW(S3644))),"")</f>
        <v>Osov</v>
      </c>
      <c r="U3646" t="s">
        <v>4130</v>
      </c>
      <c r="V3646">
        <v>569291.0</v>
      </c>
    </row>
    <row r="3647" spans="19:22" ht="12.75">
      <c r="S3647" t="str">
        <f>IF(ISNUMBER(SEARCH(ZAKL_DATA!$B$18,FU!$U3647)),U3647,"")</f>
        <v>Osová Bítýška</v>
      </c>
      <c r="T3647" t="str">
        <f t="array" ref="T3647">IFERROR(INDEX($S$3:$S$6255,SMALL(IF(ISNUMBER(SEARCH("",$S$3:$S$6255)),ROW($S$1:$S$6253),""),ROW(S3645))),"")</f>
        <v>Osová Bítýška</v>
      </c>
      <c r="U3647" t="s">
        <v>8752</v>
      </c>
      <c r="V3647">
        <v>569305.0</v>
      </c>
    </row>
    <row r="3648" spans="19:22" ht="12.75">
      <c r="S3648" t="str">
        <f>IF(ISNUMBER(SEARCH(ZAKL_DATA!$B$18,FU!$U3648)),U3648,"")</f>
        <v>Osové</v>
      </c>
      <c r="T3648" t="str">
        <f t="array" ref="T3648">IFERROR(INDEX($S$3:$S$6255,SMALL(IF(ISNUMBER(SEARCH("",$S$3:$S$6255)),ROW($S$1:$S$6253),""),ROW(S3646))),"")</f>
        <v>Osové</v>
      </c>
      <c r="U3648" t="s">
        <v>8753</v>
      </c>
      <c r="V3648">
        <v>569313.0</v>
      </c>
    </row>
    <row r="3649" spans="19:22" ht="12.75">
      <c r="S3649" t="str">
        <f>IF(ISNUMBER(SEARCH(ZAKL_DATA!$B$18,FU!$U3649)),U3649,"")</f>
        <v>Ostašov</v>
      </c>
      <c r="T3649" t="str">
        <f t="array" ref="T3649">IFERROR(INDEX($S$3:$S$6255,SMALL(IF(ISNUMBER(SEARCH("",$S$3:$S$6255)),ROW($S$1:$S$6253),""),ROW(S3647))),"")</f>
        <v>Ostašov</v>
      </c>
      <c r="U3649" t="s">
        <v>8428</v>
      </c>
      <c r="V3649">
        <v>569321.0</v>
      </c>
    </row>
    <row r="3650" spans="19:22" ht="12.75">
      <c r="S3650" t="str">
        <f>IF(ISNUMBER(SEARCH(ZAKL_DATA!$B$18,FU!$U3650)),U3650,"")</f>
        <v>Ostopovice</v>
      </c>
      <c r="T3650" t="str">
        <f t="array" ref="T3650">IFERROR(INDEX($S$3:$S$6255,SMALL(IF(ISNUMBER(SEARCH("",$S$3:$S$6255)),ROW($S$1:$S$6253),""),ROW(S3648))),"")</f>
        <v>Ostopovice</v>
      </c>
      <c r="U3650" t="s">
        <v>7904</v>
      </c>
      <c r="V3650">
        <v>569330.0</v>
      </c>
    </row>
    <row r="3651" spans="19:22" ht="12.75">
      <c r="S3651" t="str">
        <f>IF(ISNUMBER(SEARCH(ZAKL_DATA!$B$18,FU!$U3651)),U3651,"")</f>
        <v>Ostrá</v>
      </c>
      <c r="T3651" t="str">
        <f t="array" ref="T3651">IFERROR(INDEX($S$3:$S$6255,SMALL(IF(ISNUMBER(SEARCH("",$S$3:$S$6255)),ROW($S$1:$S$6253),""),ROW(S3649))),"")</f>
        <v>Ostrá</v>
      </c>
      <c r="U3651" t="s">
        <v>4683</v>
      </c>
      <c r="V3651">
        <v>569348.0</v>
      </c>
    </row>
    <row r="3652" spans="19:22" ht="12.75">
      <c r="S3652" t="str">
        <f>IF(ISNUMBER(SEARCH(ZAKL_DATA!$B$18,FU!$U3652)),U3652,"")</f>
        <v>Ostrata</v>
      </c>
      <c r="T3652" t="str">
        <f t="array" ref="T3652">IFERROR(INDEX($S$3:$S$6255,SMALL(IF(ISNUMBER(SEARCH("",$S$3:$S$6255)),ROW($S$1:$S$6253),""),ROW(S3650))),"")</f>
        <v>Ostrata</v>
      </c>
      <c r="U3652" t="s">
        <v>6048</v>
      </c>
      <c r="V3652">
        <v>569356.0</v>
      </c>
    </row>
    <row r="3653" spans="19:22" ht="12.75">
      <c r="S3653" t="str">
        <f>IF(ISNUMBER(SEARCH(ZAKL_DATA!$B$18,FU!$U3653)),U3653,"")</f>
        <v>Ostrava</v>
      </c>
      <c r="T3653" t="str">
        <f t="array" ref="T3653">IFERROR(INDEX($S$3:$S$6255,SMALL(IF(ISNUMBER(SEARCH("",$S$3:$S$6255)),ROW($S$1:$S$6253),""),ROW(S3651))),"")</f>
        <v>Ostrava</v>
      </c>
      <c r="U3653" t="s">
        <v>5943</v>
      </c>
      <c r="V3653">
        <v>569364.0</v>
      </c>
    </row>
    <row r="3654" spans="19:22" ht="12.75">
      <c r="S3654" t="str">
        <f>IF(ISNUMBER(SEARCH(ZAKL_DATA!$B$18,FU!$U3654)),U3654,"")</f>
        <v>Ostravice</v>
      </c>
      <c r="T3654" t="str">
        <f t="array" ref="T3654">IFERROR(INDEX($S$3:$S$6255,SMALL(IF(ISNUMBER(SEARCH("",$S$3:$S$6255)),ROW($S$1:$S$6253),""),ROW(S3652))),"")</f>
        <v>Ostravice</v>
      </c>
      <c r="U3654" t="s">
        <v>8882</v>
      </c>
      <c r="V3654">
        <v>569372.0</v>
      </c>
    </row>
    <row r="3655" spans="19:22" ht="12.75">
      <c r="S3655" t="str">
        <f>IF(ISNUMBER(SEARCH(ZAKL_DATA!$B$18,FU!$U3655)),U3655,"")</f>
        <v>Ostrolovský Újezd</v>
      </c>
      <c r="T3655" t="str">
        <f t="array" ref="T3655">IFERROR(INDEX($S$3:$S$6255,SMALL(IF(ISNUMBER(SEARCH("",$S$3:$S$6255)),ROW($S$1:$S$6253),""),ROW(S3653))),"")</f>
        <v>Ostrolovský Újezd</v>
      </c>
      <c r="U3655" t="s">
        <v>4471</v>
      </c>
      <c r="V3655">
        <v>569381.0</v>
      </c>
    </row>
    <row r="3656" spans="19:22" ht="12.75">
      <c r="S3656" t="str">
        <f>IF(ISNUMBER(SEARCH(ZAKL_DATA!$B$18,FU!$U3656)),U3656,"")</f>
        <v>Ostroměř</v>
      </c>
      <c r="T3656" t="str">
        <f t="array" ref="T3656">IFERROR(INDEX($S$3:$S$6255,SMALL(IF(ISNUMBER(SEARCH("",$S$3:$S$6255)),ROW($S$1:$S$6253),""),ROW(S3654))),"")</f>
        <v>Ostroměř</v>
      </c>
      <c r="U3656" t="s">
        <v>7234</v>
      </c>
      <c r="V3656">
        <v>569399.0</v>
      </c>
    </row>
    <row r="3657" spans="19:22" ht="12.75">
      <c r="S3657" t="str">
        <f>IF(ISNUMBER(SEARCH(ZAKL_DATA!$B$18,FU!$U3657)),U3657,"")</f>
        <v>Ostrov</v>
      </c>
      <c r="T3657" t="str">
        <f t="array" ref="T3657">IFERROR(INDEX($S$3:$S$6255,SMALL(IF(ISNUMBER(SEARCH("",$S$3:$S$6255)),ROW($S$1:$S$6253),""),ROW(S3655))),"")</f>
        <v>Ostrov</v>
      </c>
      <c r="U3657" t="s">
        <v>5434</v>
      </c>
      <c r="V3657">
        <v>569402.0</v>
      </c>
    </row>
    <row r="3658" spans="19:22" ht="12.75">
      <c r="S3658" t="str">
        <f>IF(ISNUMBER(SEARCH(ZAKL_DATA!$B$18,FU!$U3658)),U3658,"")</f>
        <v>Ostrov</v>
      </c>
      <c r="T3658" t="str">
        <f t="array" ref="T3658">IFERROR(INDEX($S$3:$S$6255,SMALL(IF(ISNUMBER(SEARCH("",$S$3:$S$6255)),ROW($S$1:$S$6253),""),ROW(S3656))),"")</f>
        <v>Ostrov</v>
      </c>
      <c r="U3658" t="s">
        <v>5434</v>
      </c>
      <c r="V3658">
        <v>569411.0</v>
      </c>
    </row>
    <row r="3659" spans="19:22" ht="12.75">
      <c r="S3659" t="str">
        <f>IF(ISNUMBER(SEARCH(ZAKL_DATA!$B$18,FU!$U3659)),U3659,"")</f>
        <v>Ostrov</v>
      </c>
      <c r="T3659" t="str">
        <f t="array" ref="T3659">IFERROR(INDEX($S$3:$S$6255,SMALL(IF(ISNUMBER(SEARCH("",$S$3:$S$6255)),ROW($S$1:$S$6253),""),ROW(S3657))),"")</f>
        <v>Ostrov</v>
      </c>
      <c r="U3659" t="s">
        <v>5434</v>
      </c>
      <c r="V3659">
        <v>569429.0</v>
      </c>
    </row>
    <row r="3660" spans="19:22" ht="12.75">
      <c r="S3660" t="str">
        <f>IF(ISNUMBER(SEARCH(ZAKL_DATA!$B$18,FU!$U3660)),U3660,"")</f>
        <v>Ostrov</v>
      </c>
      <c r="T3660" t="str">
        <f t="array" ref="T3660">IFERROR(INDEX($S$3:$S$6255,SMALL(IF(ISNUMBER(SEARCH("",$S$3:$S$6255)),ROW($S$1:$S$6253),""),ROW(S3658))),"")</f>
        <v>Ostrov</v>
      </c>
      <c r="U3660" t="s">
        <v>5434</v>
      </c>
      <c r="V3660">
        <v>569437.0</v>
      </c>
    </row>
    <row r="3661" spans="19:22" ht="12.75">
      <c r="S3661" t="str">
        <f>IF(ISNUMBER(SEARCH(ZAKL_DATA!$B$18,FU!$U3661)),U3661,"")</f>
        <v>Ostrov</v>
      </c>
      <c r="T3661" t="str">
        <f t="array" ref="T3661">IFERROR(INDEX($S$3:$S$6255,SMALL(IF(ISNUMBER(SEARCH("",$S$3:$S$6255)),ROW($S$1:$S$6253),""),ROW(S3659))),"")</f>
        <v>Ostrov</v>
      </c>
      <c r="U3661" t="s">
        <v>5434</v>
      </c>
      <c r="V3661">
        <v>569445.0</v>
      </c>
    </row>
    <row r="3662" spans="19:22" ht="12.75">
      <c r="S3662" t="str">
        <f>IF(ISNUMBER(SEARCH(ZAKL_DATA!$B$18,FU!$U3662)),U3662,"")</f>
        <v>Ostrov</v>
      </c>
      <c r="T3662" t="str">
        <f t="array" ref="T3662">IFERROR(INDEX($S$3:$S$6255,SMALL(IF(ISNUMBER(SEARCH("",$S$3:$S$6255)),ROW($S$1:$S$6253),""),ROW(S3660))),"")</f>
        <v>Ostrov</v>
      </c>
      <c r="U3662" t="s">
        <v>5434</v>
      </c>
      <c r="V3662">
        <v>569453.0</v>
      </c>
    </row>
    <row r="3663" spans="19:22" ht="12.75">
      <c r="S3663" t="str">
        <f>IF(ISNUMBER(SEARCH(ZAKL_DATA!$B$18,FU!$U3663)),U3663,"")</f>
        <v>Ostrov nad Oslavou</v>
      </c>
      <c r="T3663" t="str">
        <f t="array" ref="T3663">IFERROR(INDEX($S$3:$S$6255,SMALL(IF(ISNUMBER(SEARCH("",$S$3:$S$6255)),ROW($S$1:$S$6253),""),ROW(S3661))),"")</f>
        <v>Ostrov nad Oslavou</v>
      </c>
      <c r="U3663" t="s">
        <v>8754</v>
      </c>
      <c r="V3663">
        <v>569461.0</v>
      </c>
    </row>
    <row r="3664" spans="19:22" ht="12.75">
      <c r="S3664" t="str">
        <f>IF(ISNUMBER(SEARCH(ZAKL_DATA!$B$18,FU!$U3664)),U3664,"")</f>
        <v>Ostrov u Bezdružic</v>
      </c>
      <c r="T3664" t="str">
        <f t="array" ref="T3664">IFERROR(INDEX($S$3:$S$6255,SMALL(IF(ISNUMBER(SEARCH("",$S$3:$S$6255)),ROW($S$1:$S$6253),""),ROW(S3662))),"")</f>
        <v>Ostrov u Bezdružic</v>
      </c>
      <c r="U3664" t="s">
        <v>6150</v>
      </c>
      <c r="V3664">
        <v>569470.0</v>
      </c>
    </row>
    <row r="3665" spans="19:22" ht="12.75">
      <c r="S3665" t="str">
        <f>IF(ISNUMBER(SEARCH(ZAKL_DATA!$B$18,FU!$U3665)),U3665,"")</f>
        <v>Ostrov u Macochy</v>
      </c>
      <c r="T3665" t="str">
        <f t="array" ref="T3665">IFERROR(INDEX($S$3:$S$6255,SMALL(IF(ISNUMBER(SEARCH("",$S$3:$S$6255)),ROW($S$1:$S$6253),""),ROW(S3663))),"")</f>
        <v>Ostrov u Macochy</v>
      </c>
      <c r="U3665" t="s">
        <v>7810</v>
      </c>
      <c r="V3665">
        <v>569488.0</v>
      </c>
    </row>
    <row r="3666" spans="19:22" ht="12.75">
      <c r="S3666" t="str">
        <f>IF(ISNUMBER(SEARCH(ZAKL_DATA!$B$18,FU!$U3666)),U3666,"")</f>
        <v>Ostrovačice</v>
      </c>
      <c r="T3666" t="str">
        <f t="array" ref="T3666">IFERROR(INDEX($S$3:$S$6255,SMALL(IF(ISNUMBER(SEARCH("",$S$3:$S$6255)),ROW($S$1:$S$6253),""),ROW(S3664))),"")</f>
        <v>Ostrovačice</v>
      </c>
      <c r="U3666" t="s">
        <v>7905</v>
      </c>
      <c r="V3666">
        <v>569496.0</v>
      </c>
    </row>
    <row r="3667" spans="19:22" ht="12.75">
      <c r="S3667" t="str">
        <f>IF(ISNUMBER(SEARCH(ZAKL_DATA!$B$18,FU!$U3667)),U3667,"")</f>
        <v>Ostrovánky</v>
      </c>
      <c r="T3667" t="str">
        <f t="array" ref="T3667">IFERROR(INDEX($S$3:$S$6255,SMALL(IF(ISNUMBER(SEARCH("",$S$3:$S$6255)),ROW($S$1:$S$6253),""),ROW(S3665))),"")</f>
        <v>Ostrovánky</v>
      </c>
      <c r="U3667" t="s">
        <v>8091</v>
      </c>
      <c r="V3667">
        <v>569500.0</v>
      </c>
    </row>
    <row r="3668" spans="19:22" ht="12.75">
      <c r="S3668" t="str">
        <f>IF(ISNUMBER(SEARCH(ZAKL_DATA!$B$18,FU!$U3668)),U3668,"")</f>
        <v>Ostrovec</v>
      </c>
      <c r="T3668" t="str">
        <f t="array" ref="T3668">IFERROR(INDEX($S$3:$S$6255,SMALL(IF(ISNUMBER(SEARCH("",$S$3:$S$6255)),ROW($S$1:$S$6253),""),ROW(S3666))),"")</f>
        <v>Ostrovec</v>
      </c>
      <c r="U3668" t="s">
        <v>5549</v>
      </c>
      <c r="V3668">
        <v>569518.0</v>
      </c>
    </row>
    <row r="3669" spans="19:22" ht="12.75">
      <c r="S3669" t="str">
        <f>IF(ISNUMBER(SEARCH(ZAKL_DATA!$B$18,FU!$U3669)),U3669,"")</f>
        <v>Ostrovec-Lhotka</v>
      </c>
      <c r="T3669" t="str">
        <f t="array" ref="T3669">IFERROR(INDEX($S$3:$S$6255,SMALL(IF(ISNUMBER(SEARCH("",$S$3:$S$6255)),ROW($S$1:$S$6253),""),ROW(S3667))),"")</f>
        <v>Ostrovec-Lhotka</v>
      </c>
      <c r="U3669" t="s">
        <v>6758</v>
      </c>
      <c r="V3669">
        <v>569526.0</v>
      </c>
    </row>
    <row r="3670" spans="19:22" ht="12.75">
      <c r="S3670" t="str">
        <f>IF(ISNUMBER(SEARCH(ZAKL_DATA!$B$18,FU!$U3670)),U3670,"")</f>
        <v>Ostrožská Lhota</v>
      </c>
      <c r="T3670" t="str">
        <f t="array" ref="T3670">IFERROR(INDEX($S$3:$S$6255,SMALL(IF(ISNUMBER(SEARCH("",$S$3:$S$6255)),ROW($S$1:$S$6253),""),ROW(S3668))),"")</f>
        <v>Ostrožská Lhota</v>
      </c>
      <c r="U3670" t="s">
        <v>8491</v>
      </c>
      <c r="V3670">
        <v>569534.0</v>
      </c>
    </row>
    <row r="3671" spans="19:22" ht="12.75">
      <c r="S3671" t="str">
        <f>IF(ISNUMBER(SEARCH(ZAKL_DATA!$B$18,FU!$U3671)),U3671,"")</f>
        <v>Ostrožská Nová Ves</v>
      </c>
      <c r="T3671" t="str">
        <f t="array" ref="T3671">IFERROR(INDEX($S$3:$S$6255,SMALL(IF(ISNUMBER(SEARCH("",$S$3:$S$6255)),ROW($S$1:$S$6253),""),ROW(S3669))),"")</f>
        <v>Ostrožská Nová Ves</v>
      </c>
      <c r="U3671" t="s">
        <v>8492</v>
      </c>
      <c r="V3671">
        <v>569542.0</v>
      </c>
    </row>
    <row r="3672" spans="19:22" ht="12.75">
      <c r="S3672" t="str">
        <f>IF(ISNUMBER(SEARCH(ZAKL_DATA!$B$18,FU!$U3672)),U3672,"")</f>
        <v>Ostružná</v>
      </c>
      <c r="T3672" t="str">
        <f t="array" ref="T3672">IFERROR(INDEX($S$3:$S$6255,SMALL(IF(ISNUMBER(SEARCH("",$S$3:$S$6255)),ROW($S$1:$S$6253),""),ROW(S3670))),"")</f>
        <v>Ostružná</v>
      </c>
      <c r="U3672" t="s">
        <v>6915</v>
      </c>
      <c r="V3672">
        <v>569551.0</v>
      </c>
    </row>
    <row r="3673" spans="19:22" ht="12.75">
      <c r="S3673" t="str">
        <f>IF(ISNUMBER(SEARCH(ZAKL_DATA!$B$18,FU!$U3673)),U3673,"")</f>
        <v>Ostružno</v>
      </c>
      <c r="T3673" t="str">
        <f t="array" ref="T3673">IFERROR(INDEX($S$3:$S$6255,SMALL(IF(ISNUMBER(SEARCH("",$S$3:$S$6255)),ROW($S$1:$S$6253),""),ROW(S3671))),"")</f>
        <v>Ostružno</v>
      </c>
      <c r="U3673" t="s">
        <v>7235</v>
      </c>
      <c r="V3673">
        <v>569569.0</v>
      </c>
    </row>
    <row r="3674" spans="19:22" ht="12.75">
      <c r="S3674" t="str">
        <f>IF(ISNUMBER(SEARCH(ZAKL_DATA!$B$18,FU!$U3674)),U3674,"")</f>
        <v>Ostředek</v>
      </c>
      <c r="T3674" t="str">
        <f t="array" ref="T3674">IFERROR(INDEX($S$3:$S$6255,SMALL(IF(ISNUMBER(SEARCH("",$S$3:$S$6255)),ROW($S$1:$S$6253),""),ROW(S3672))),"")</f>
        <v>Ostředek</v>
      </c>
      <c r="U3674" t="s">
        <v>4004</v>
      </c>
      <c r="V3674">
        <v>569577.0</v>
      </c>
    </row>
    <row r="3675" spans="19:22" ht="12.75">
      <c r="S3675" t="str">
        <f>IF(ISNUMBER(SEARCH(ZAKL_DATA!$B$18,FU!$U3675)),U3675,"")</f>
        <v>Ostřešany</v>
      </c>
      <c r="T3675" t="str">
        <f t="array" ref="T3675">IFERROR(INDEX($S$3:$S$6255,SMALL(IF(ISNUMBER(SEARCH("",$S$3:$S$6255)),ROW($S$1:$S$6253),""),ROW(S3673))),"")</f>
        <v>Ostřešany</v>
      </c>
      <c r="U3675" t="s">
        <v>7384</v>
      </c>
      <c r="V3675">
        <v>569585.0</v>
      </c>
    </row>
    <row r="3676" spans="19:22" ht="12.75">
      <c r="S3676" t="str">
        <f>IF(ISNUMBER(SEARCH(ZAKL_DATA!$B$18,FU!$U3676)),U3676,"")</f>
        <v>Ostřetice</v>
      </c>
      <c r="T3676" t="str">
        <f t="array" ref="T3676">IFERROR(INDEX($S$3:$S$6255,SMALL(IF(ISNUMBER(SEARCH("",$S$3:$S$6255)),ROW($S$1:$S$6253),""),ROW(S3674))),"")</f>
        <v>Ostřetice</v>
      </c>
      <c r="U3676" t="s">
        <v>7541</v>
      </c>
      <c r="V3676">
        <v>569593.0</v>
      </c>
    </row>
    <row r="3677" spans="19:22" ht="12.75">
      <c r="S3677" t="str">
        <f>IF(ISNUMBER(SEARCH(ZAKL_DATA!$B$18,FU!$U3677)),U3677,"")</f>
        <v>Ostřetín</v>
      </c>
      <c r="T3677" t="str">
        <f t="array" ref="T3677">IFERROR(INDEX($S$3:$S$6255,SMALL(IF(ISNUMBER(SEARCH("",$S$3:$S$6255)),ROW($S$1:$S$6253),""),ROW(S3675))),"")</f>
        <v>Ostřetín</v>
      </c>
      <c r="U3677" t="s">
        <v>7385</v>
      </c>
      <c r="V3677">
        <v>569607.0</v>
      </c>
    </row>
    <row r="3678" spans="19:22" ht="12.75">
      <c r="S3678" t="str">
        <f>IF(ISNUMBER(SEARCH(ZAKL_DATA!$B$18,FU!$U3678)),U3678,"")</f>
        <v>Osvětimany</v>
      </c>
      <c r="T3678" t="str">
        <f t="array" ref="T3678">IFERROR(INDEX($S$3:$S$6255,SMALL(IF(ISNUMBER(SEARCH("",$S$3:$S$6255)),ROW($S$1:$S$6253),""),ROW(S3676))),"")</f>
        <v>Osvětimany</v>
      </c>
      <c r="U3678" t="s">
        <v>8493</v>
      </c>
      <c r="V3678">
        <v>569615.0</v>
      </c>
    </row>
    <row r="3679" spans="19:22" ht="12.75">
      <c r="S3679" t="str">
        <f>IF(ISNUMBER(SEARCH(ZAKL_DATA!$B$18,FU!$U3679)),U3679,"")</f>
        <v>Osvračín</v>
      </c>
      <c r="T3679" t="str">
        <f t="array" ref="T3679">IFERROR(INDEX($S$3:$S$6255,SMALL(IF(ISNUMBER(SEARCH("",$S$3:$S$6255)),ROW($S$1:$S$6253),""),ROW(S3677))),"")</f>
        <v>Osvračín</v>
      </c>
      <c r="U3679" t="s">
        <v>5898</v>
      </c>
      <c r="V3679">
        <v>569623.0</v>
      </c>
    </row>
    <row r="3680" spans="19:22" ht="12.75">
      <c r="S3680" t="str">
        <f>IF(ISNUMBER(SEARCH(ZAKL_DATA!$B$18,FU!$U3680)),U3680,"")</f>
        <v>Ošelín</v>
      </c>
      <c r="T3680" t="str">
        <f t="array" ref="T3680">IFERROR(INDEX($S$3:$S$6255,SMALL(IF(ISNUMBER(SEARCH("",$S$3:$S$6255)),ROW($S$1:$S$6253),""),ROW(S3678))),"")</f>
        <v>Ošelín</v>
      </c>
      <c r="U3680" t="s">
        <v>5024</v>
      </c>
      <c r="V3680">
        <v>569631.0</v>
      </c>
    </row>
    <row r="3681" spans="19:22" ht="12.75">
      <c r="S3681" t="str">
        <f>IF(ISNUMBER(SEARCH(ZAKL_DATA!$B$18,FU!$U3681)),U3681,"")</f>
        <v>Otaslavice</v>
      </c>
      <c r="T3681" t="str">
        <f t="array" ref="T3681">IFERROR(INDEX($S$3:$S$6255,SMALL(IF(ISNUMBER(SEARCH("",$S$3:$S$6255)),ROW($S$1:$S$6253),""),ROW(S3679))),"")</f>
        <v>Otaslavice</v>
      </c>
      <c r="U3681" t="s">
        <v>8338</v>
      </c>
      <c r="V3681">
        <v>569640.0</v>
      </c>
    </row>
    <row r="3682" spans="19:22" ht="12.75">
      <c r="S3682" t="str">
        <f>IF(ISNUMBER(SEARCH(ZAKL_DATA!$B$18,FU!$U3682)),U3682,"")</f>
        <v>Otěšice</v>
      </c>
      <c r="T3682" t="str">
        <f t="array" ref="T3682">IFERROR(INDEX($S$3:$S$6255,SMALL(IF(ISNUMBER(SEARCH("",$S$3:$S$6255)),ROW($S$1:$S$6253),""),ROW(S3680))),"")</f>
        <v>Otěšice</v>
      </c>
      <c r="U3682" t="s">
        <v>4898</v>
      </c>
      <c r="V3682">
        <v>569658.0</v>
      </c>
    </row>
    <row r="3683" spans="19:22" ht="12.75">
      <c r="S3683" t="str">
        <f>IF(ISNUMBER(SEARCH(ZAKL_DATA!$B$18,FU!$U3683)),U3683,"")</f>
        <v>Otice</v>
      </c>
      <c r="T3683" t="str">
        <f t="array" ref="T3683">IFERROR(INDEX($S$3:$S$6255,SMALL(IF(ISNUMBER(SEARCH("",$S$3:$S$6255)),ROW($S$1:$S$6253),""),ROW(S3681))),"")</f>
        <v>Otice</v>
      </c>
      <c r="U3683" t="s">
        <v>3758</v>
      </c>
      <c r="V3683">
        <v>569666.0</v>
      </c>
    </row>
    <row r="3684" spans="19:22" ht="12.75">
      <c r="S3684" t="str">
        <f>IF(ISNUMBER(SEARCH(ZAKL_DATA!$B$18,FU!$U3684)),U3684,"")</f>
        <v>Otín</v>
      </c>
      <c r="T3684" t="str">
        <f t="array" ref="T3684">IFERROR(INDEX($S$3:$S$6255,SMALL(IF(ISNUMBER(SEARCH("",$S$3:$S$6255)),ROW($S$1:$S$6253),""),ROW(S3682))),"")</f>
        <v>Otín</v>
      </c>
      <c r="U3684" t="s">
        <v>8183</v>
      </c>
      <c r="V3684">
        <v>569674.0</v>
      </c>
    </row>
    <row r="3685" spans="19:22" ht="12.75">
      <c r="S3685" t="str">
        <f>IF(ISNUMBER(SEARCH(ZAKL_DATA!$B$18,FU!$U3685)),U3685,"")</f>
        <v>Otín</v>
      </c>
      <c r="T3685" t="str">
        <f t="array" ref="T3685">IFERROR(INDEX($S$3:$S$6255,SMALL(IF(ISNUMBER(SEARCH("",$S$3:$S$6255)),ROW($S$1:$S$6253),""),ROW(S3683))),"")</f>
        <v>Otín</v>
      </c>
      <c r="U3685" t="s">
        <v>8183</v>
      </c>
      <c r="V3685">
        <v>569682.0</v>
      </c>
    </row>
    <row r="3686" spans="19:22" ht="12.75">
      <c r="S3686" t="str">
        <f>IF(ISNUMBER(SEARCH(ZAKL_DATA!$B$18,FU!$U3686)),U3686,"")</f>
        <v>Otinoves</v>
      </c>
      <c r="T3686" t="str">
        <f t="array" ref="T3686">IFERROR(INDEX($S$3:$S$6255,SMALL(IF(ISNUMBER(SEARCH("",$S$3:$S$6255)),ROW($S$1:$S$6253),""),ROW(S3684))),"")</f>
        <v>Otinoves</v>
      </c>
      <c r="U3686" t="s">
        <v>8339</v>
      </c>
      <c r="V3686">
        <v>569691.0</v>
      </c>
    </row>
    <row r="3687" spans="19:22" ht="12.75">
      <c r="S3687" t="str">
        <f>IF(ISNUMBER(SEARCH(ZAKL_DATA!$B$18,FU!$U3687)),U3687,"")</f>
        <v>Otmarov</v>
      </c>
      <c r="T3687" t="str">
        <f t="array" ref="T3687">IFERROR(INDEX($S$3:$S$6255,SMALL(IF(ISNUMBER(SEARCH("",$S$3:$S$6255)),ROW($S$1:$S$6253),""),ROW(S3685))),"")</f>
        <v>Otmarov</v>
      </c>
      <c r="U3687" t="s">
        <v>3709</v>
      </c>
      <c r="V3687">
        <v>569704.0</v>
      </c>
    </row>
    <row r="3688" spans="19:22" ht="12.75">
      <c r="S3688" t="str">
        <f>IF(ISNUMBER(SEARCH(ZAKL_DATA!$B$18,FU!$U3688)),U3688,"")</f>
        <v>Otmíče</v>
      </c>
      <c r="T3688" t="str">
        <f t="array" ref="T3688">IFERROR(INDEX($S$3:$S$6255,SMALL(IF(ISNUMBER(SEARCH("",$S$3:$S$6255)),ROW($S$1:$S$6253),""),ROW(S3686))),"")</f>
        <v>Otmíče</v>
      </c>
      <c r="U3688" t="s">
        <v>4365</v>
      </c>
      <c r="V3688">
        <v>569712.0</v>
      </c>
    </row>
    <row r="3689" spans="19:22" ht="12.75">
      <c r="S3689" t="str">
        <f>IF(ISNUMBER(SEARCH(ZAKL_DATA!$B$18,FU!$U3689)),U3689,"")</f>
        <v>Otnice</v>
      </c>
      <c r="T3689" t="str">
        <f t="array" ref="T3689">IFERROR(INDEX($S$3:$S$6255,SMALL(IF(ISNUMBER(SEARCH("",$S$3:$S$6255)),ROW($S$1:$S$6253),""),ROW(S3687))),"")</f>
        <v>Otnice</v>
      </c>
      <c r="U3689" t="s">
        <v>8559</v>
      </c>
      <c r="V3689">
        <v>569721.0</v>
      </c>
    </row>
    <row r="3690" spans="19:22" ht="12.75">
      <c r="S3690" t="str">
        <f>IF(ISNUMBER(SEARCH(ZAKL_DATA!$B$18,FU!$U3690)),U3690,"")</f>
        <v>Otov</v>
      </c>
      <c r="T3690" t="str">
        <f t="array" ref="T3690">IFERROR(INDEX($S$3:$S$6255,SMALL(IF(ISNUMBER(SEARCH("",$S$3:$S$6255)),ROW($S$1:$S$6253),""),ROW(S3688))),"")</f>
        <v>Otov</v>
      </c>
      <c r="U3690" t="s">
        <v>6695</v>
      </c>
      <c r="V3690">
        <v>569739.0</v>
      </c>
    </row>
    <row r="3691" spans="19:22" ht="12.75">
      <c r="S3691" t="str">
        <f>IF(ISNUMBER(SEARCH(ZAKL_DATA!$B$18,FU!$U3691)),U3691,"")</f>
        <v>Otovice</v>
      </c>
      <c r="T3691" t="str">
        <f t="array" ref="T3691">IFERROR(INDEX($S$3:$S$6255,SMALL(IF(ISNUMBER(SEARCH("",$S$3:$S$6255)),ROW($S$1:$S$6253),""),ROW(S3689))),"")</f>
        <v>Otovice</v>
      </c>
      <c r="U3691" t="s">
        <v>4714</v>
      </c>
      <c r="V3691">
        <v>569747.0</v>
      </c>
    </row>
    <row r="3692" spans="19:22" ht="12.75">
      <c r="S3692" t="str">
        <f>IF(ISNUMBER(SEARCH(ZAKL_DATA!$B$18,FU!$U3692)),U3692,"")</f>
        <v>Otovice</v>
      </c>
      <c r="T3692" t="str">
        <f t="array" ref="T3692">IFERROR(INDEX($S$3:$S$6255,SMALL(IF(ISNUMBER(SEARCH("",$S$3:$S$6255)),ROW($S$1:$S$6253),""),ROW(S3690))),"")</f>
        <v>Otovice</v>
      </c>
      <c r="U3692" t="s">
        <v>4714</v>
      </c>
      <c r="V3692">
        <v>569755.0</v>
      </c>
    </row>
    <row r="3693" spans="19:22" ht="12.75">
      <c r="S3693" t="str">
        <f>IF(ISNUMBER(SEARCH(ZAKL_DATA!$B$18,FU!$U3693)),U3693,"")</f>
        <v>Otradov</v>
      </c>
      <c r="T3693" t="str">
        <f t="array" ref="T3693">IFERROR(INDEX($S$3:$S$6255,SMALL(IF(ISNUMBER(SEARCH("",$S$3:$S$6255)),ROW($S$1:$S$6253),""),ROW(S3691))),"")</f>
        <v>Otradov</v>
      </c>
      <c r="U3693" t="s">
        <v>5954</v>
      </c>
      <c r="V3693">
        <v>569771.0</v>
      </c>
    </row>
    <row r="3694" spans="19:22" ht="12.75">
      <c r="S3694" t="str">
        <f>IF(ISNUMBER(SEARCH(ZAKL_DATA!$B$18,FU!$U3694)),U3694,"")</f>
        <v>Otročín</v>
      </c>
      <c r="T3694" t="str">
        <f t="array" ref="T3694">IFERROR(INDEX($S$3:$S$6255,SMALL(IF(ISNUMBER(SEARCH("",$S$3:$S$6255)),ROW($S$1:$S$6253),""),ROW(S3692))),"")</f>
        <v>Otročín</v>
      </c>
      <c r="U3694" t="s">
        <v>5981</v>
      </c>
      <c r="V3694">
        <v>569780.0</v>
      </c>
    </row>
    <row r="3695" spans="19:22" ht="12.75">
      <c r="S3695" t="str">
        <f>IF(ISNUMBER(SEARCH(ZAKL_DATA!$B$18,FU!$U3695)),U3695,"")</f>
        <v>Otročiněves</v>
      </c>
      <c r="T3695" t="str">
        <f t="array" ref="T3695">IFERROR(INDEX($S$3:$S$6255,SMALL(IF(ISNUMBER(SEARCH("",$S$3:$S$6255)),ROW($S$1:$S$6253),""),ROW(S3693))),"")</f>
        <v>Otročiněves</v>
      </c>
      <c r="U3695" t="s">
        <v>4132</v>
      </c>
      <c r="V3695">
        <v>569798.0</v>
      </c>
    </row>
    <row r="3696" spans="19:22" ht="12.75">
      <c r="S3696" t="str">
        <f>IF(ISNUMBER(SEARCH(ZAKL_DATA!$B$18,FU!$U3696)),U3696,"")</f>
        <v>Otrokovice</v>
      </c>
      <c r="T3696" t="str">
        <f t="array" ref="T3696">IFERROR(INDEX($S$3:$S$6255,SMALL(IF(ISNUMBER(SEARCH("",$S$3:$S$6255)),ROW($S$1:$S$6253),""),ROW(S3694))),"")</f>
        <v>Otrokovice</v>
      </c>
      <c r="U3696" t="s">
        <v>8036</v>
      </c>
      <c r="V3696">
        <v>569801.0</v>
      </c>
    </row>
    <row r="3697" spans="19:22" ht="12.75">
      <c r="S3697" t="str">
        <f>IF(ISNUMBER(SEARCH(ZAKL_DATA!$B$18,FU!$U3697)),U3697,"")</f>
        <v>Otvice</v>
      </c>
      <c r="T3697" t="str">
        <f t="array" ref="T3697">IFERROR(INDEX($S$3:$S$6255,SMALL(IF(ISNUMBER(SEARCH("",$S$3:$S$6255)),ROW($S$1:$S$6253),""),ROW(S3695))),"")</f>
        <v>Otvice</v>
      </c>
      <c r="U3697" t="s">
        <v>6450</v>
      </c>
      <c r="V3697">
        <v>569810.0</v>
      </c>
    </row>
    <row r="3698" spans="19:22" ht="12.75">
      <c r="S3698" t="str">
        <f>IF(ISNUMBER(SEARCH(ZAKL_DATA!$B$18,FU!$U3698)),U3698,"")</f>
        <v>Otvovice</v>
      </c>
      <c r="T3698" t="str">
        <f t="array" ref="T3698">IFERROR(INDEX($S$3:$S$6255,SMALL(IF(ISNUMBER(SEARCH("",$S$3:$S$6255)),ROW($S$1:$S$6253),""),ROW(S3696))),"")</f>
        <v>Otvovice</v>
      </c>
      <c r="U3698" t="s">
        <v>4227</v>
      </c>
      <c r="V3698">
        <v>569828.0</v>
      </c>
    </row>
    <row r="3699" spans="19:22" ht="12.75">
      <c r="S3699" t="str">
        <f>IF(ISNUMBER(SEARCH(ZAKL_DATA!$B$18,FU!$U3699)),U3699,"")</f>
        <v>Ouběnice</v>
      </c>
      <c r="T3699" t="str">
        <f t="array" ref="T3699">IFERROR(INDEX($S$3:$S$6255,SMALL(IF(ISNUMBER(SEARCH("",$S$3:$S$6255)),ROW($S$1:$S$6253),""),ROW(S3697))),"")</f>
        <v>Ouběnice</v>
      </c>
      <c r="U3699" t="s">
        <v>4960</v>
      </c>
      <c r="V3699">
        <v>569836.0</v>
      </c>
    </row>
    <row r="3700" spans="19:22" ht="12.75">
      <c r="S3700" t="str">
        <f>IF(ISNUMBER(SEARCH(ZAKL_DATA!$B$18,FU!$U3700)),U3700,"")</f>
        <v>Oucmanice</v>
      </c>
      <c r="T3700" t="str">
        <f t="array" ref="T3700">IFERROR(INDEX($S$3:$S$6255,SMALL(IF(ISNUMBER(SEARCH("",$S$3:$S$6255)),ROW($S$1:$S$6253),""),ROW(S3698))),"")</f>
        <v>Oucmanice</v>
      </c>
      <c r="U3700" t="s">
        <v>7731</v>
      </c>
      <c r="V3700">
        <v>569844.0</v>
      </c>
    </row>
    <row r="3701" spans="19:22" ht="12.75">
      <c r="S3701" t="str">
        <f>IF(ISNUMBER(SEARCH(ZAKL_DATA!$B$18,FU!$U3701)),U3701,"")</f>
        <v>Oudoleň</v>
      </c>
      <c r="T3701" t="str">
        <f t="array" ref="T3701">IFERROR(INDEX($S$3:$S$6255,SMALL(IF(ISNUMBER(SEARCH("",$S$3:$S$6255)),ROW($S$1:$S$6253),""),ROW(S3699))),"")</f>
        <v>Oudoleň</v>
      </c>
      <c r="U3701" t="s">
        <v>6905</v>
      </c>
      <c r="V3701">
        <v>569852.0</v>
      </c>
    </row>
    <row r="3702" spans="19:22" ht="12.75">
      <c r="S3702" t="str">
        <f>IF(ISNUMBER(SEARCH(ZAKL_DATA!$B$18,FU!$U3702)),U3702,"")</f>
        <v>Ovčáry</v>
      </c>
      <c r="T3702" t="str">
        <f t="array" ref="T3702">IFERROR(INDEX($S$3:$S$6255,SMALL(IF(ISNUMBER(SEARCH("",$S$3:$S$6255)),ROW($S$1:$S$6253),""),ROW(S3700))),"")</f>
        <v>Ovčáry</v>
      </c>
      <c r="U3702" t="s">
        <v>4311</v>
      </c>
      <c r="V3702">
        <v>569861.0</v>
      </c>
    </row>
    <row r="3703" spans="19:22" ht="12.75">
      <c r="S3703" t="str">
        <f>IF(ISNUMBER(SEARCH(ZAKL_DATA!$B$18,FU!$U3703)),U3703,"")</f>
        <v>Ovčáry</v>
      </c>
      <c r="T3703" t="str">
        <f t="array" ref="T3703">IFERROR(INDEX($S$3:$S$6255,SMALL(IF(ISNUMBER(SEARCH("",$S$3:$S$6255)),ROW($S$1:$S$6253),""),ROW(S3701))),"")</f>
        <v>Ovčáry</v>
      </c>
      <c r="U3703" t="s">
        <v>4311</v>
      </c>
      <c r="V3703">
        <v>569879.0</v>
      </c>
    </row>
    <row r="3704" spans="19:22" ht="12.75">
      <c r="S3704" t="str">
        <f>IF(ISNUMBER(SEARCH(ZAKL_DATA!$B$18,FU!$U3704)),U3704,"")</f>
        <v>Ovesná Lhota</v>
      </c>
      <c r="T3704" t="str">
        <f t="array" ref="T3704">IFERROR(INDEX($S$3:$S$6255,SMALL(IF(ISNUMBER(SEARCH("",$S$3:$S$6255)),ROW($S$1:$S$6253),""),ROW(S3702))),"")</f>
        <v>Ovesná Lhota</v>
      </c>
      <c r="U3704" t="s">
        <v>6906</v>
      </c>
      <c r="V3704">
        <v>569887.0</v>
      </c>
    </row>
    <row r="3705" spans="19:22" ht="12.75">
      <c r="S3705" t="str">
        <f>IF(ISNUMBER(SEARCH(ZAKL_DATA!$B$18,FU!$U3705)),U3705,"")</f>
        <v>Ovesné Kladruby</v>
      </c>
      <c r="T3705" t="str">
        <f t="array" ref="T3705">IFERROR(INDEX($S$3:$S$6255,SMALL(IF(ISNUMBER(SEARCH("",$S$3:$S$6255)),ROW($S$1:$S$6253),""),ROW(S3703))),"")</f>
        <v>Ovesné Kladruby</v>
      </c>
      <c r="U3705" t="s">
        <v>4832</v>
      </c>
      <c r="V3705">
        <v>569895.0</v>
      </c>
    </row>
    <row r="3706" spans="19:22" ht="12.75">
      <c r="S3706" t="str">
        <f>IF(ISNUMBER(SEARCH(ZAKL_DATA!$B$18,FU!$U3706)),U3706,"")</f>
        <v>Oznice</v>
      </c>
      <c r="T3706" t="str">
        <f t="array" ref="T3706">IFERROR(INDEX($S$3:$S$6255,SMALL(IF(ISNUMBER(SEARCH("",$S$3:$S$6255)),ROW($S$1:$S$6253),""),ROW(S3704))),"")</f>
        <v>Oznice</v>
      </c>
      <c r="U3706" t="s">
        <v>5149</v>
      </c>
      <c r="V3706">
        <v>569909.0</v>
      </c>
    </row>
    <row r="3707" spans="19:22" ht="12.75">
      <c r="S3707" t="str">
        <f>IF(ISNUMBER(SEARCH(ZAKL_DATA!$B$18,FU!$U3707)),U3707,"")</f>
        <v>Paběnice</v>
      </c>
      <c r="T3707" t="str">
        <f t="array" ref="T3707">IFERROR(INDEX($S$3:$S$6255,SMALL(IF(ISNUMBER(SEARCH("",$S$3:$S$6255)),ROW($S$1:$S$6253),""),ROW(S3705))),"")</f>
        <v>Paběnice</v>
      </c>
      <c r="U3707" t="s">
        <v>4093</v>
      </c>
      <c r="V3707">
        <v>569917.0</v>
      </c>
    </row>
    <row r="3708" spans="19:22" ht="12.75">
      <c r="S3708" t="str">
        <f>IF(ISNUMBER(SEARCH(ZAKL_DATA!$B$18,FU!$U3708)),U3708,"")</f>
        <v>Paceřice</v>
      </c>
      <c r="T3708" t="str">
        <f t="array" ref="T3708">IFERROR(INDEX($S$3:$S$6255,SMALL(IF(ISNUMBER(SEARCH("",$S$3:$S$6255)),ROW($S$1:$S$6253),""),ROW(S3706))),"")</f>
        <v>Paceřice</v>
      </c>
      <c r="U3708" t="s">
        <v>5267</v>
      </c>
      <c r="V3708">
        <v>569925.0</v>
      </c>
    </row>
    <row r="3709" spans="19:22" ht="12.75">
      <c r="S3709" t="str">
        <f>IF(ISNUMBER(SEARCH(ZAKL_DATA!$B$18,FU!$U3709)),U3709,"")</f>
        <v>Pacetluky</v>
      </c>
      <c r="T3709" t="str">
        <f t="array" ref="T3709">IFERROR(INDEX($S$3:$S$6255,SMALL(IF(ISNUMBER(SEARCH("",$S$3:$S$6255)),ROW($S$1:$S$6253),""),ROW(S3707))),"")</f>
        <v>Pacetluky</v>
      </c>
      <c r="U3709" t="s">
        <v>8268</v>
      </c>
      <c r="V3709">
        <v>569933.0</v>
      </c>
    </row>
    <row r="3710" spans="19:22" ht="12.75">
      <c r="S3710" t="str">
        <f>IF(ISNUMBER(SEARCH(ZAKL_DATA!$B$18,FU!$U3710)),U3710,"")</f>
        <v>Pacov</v>
      </c>
      <c r="T3710" t="str">
        <f t="array" ref="T3710">IFERROR(INDEX($S$3:$S$6255,SMALL(IF(ISNUMBER(SEARCH("",$S$3:$S$6255)),ROW($S$1:$S$6253),""),ROW(S3708))),"")</f>
        <v>Pacov</v>
      </c>
      <c r="U3710" t="s">
        <v>5448</v>
      </c>
      <c r="V3710">
        <v>569941.0</v>
      </c>
    </row>
    <row r="3711" spans="19:22" ht="12.75">
      <c r="S3711" t="str">
        <f>IF(ISNUMBER(SEARCH(ZAKL_DATA!$B$18,FU!$U3711)),U3711,"")</f>
        <v>Pačejov</v>
      </c>
      <c r="T3711" t="str">
        <f t="array" ref="T3711">IFERROR(INDEX($S$3:$S$6255,SMALL(IF(ISNUMBER(SEARCH("",$S$3:$S$6255)),ROW($S$1:$S$6253),""),ROW(S3709))),"")</f>
        <v>Pačejov</v>
      </c>
      <c r="U3711" t="s">
        <v>6029</v>
      </c>
      <c r="V3711">
        <v>569950.0</v>
      </c>
    </row>
    <row r="3712" spans="19:22" ht="12.75">
      <c r="S3712" t="str">
        <f>IF(ISNUMBER(SEARCH(ZAKL_DATA!$B$18,FU!$U3712)),U3712,"")</f>
        <v>Pačlavice</v>
      </c>
      <c r="T3712" t="str">
        <f t="array" ref="T3712">IFERROR(INDEX($S$3:$S$6255,SMALL(IF(ISNUMBER(SEARCH("",$S$3:$S$6255)),ROW($S$1:$S$6253),""),ROW(S3710))),"")</f>
        <v>Pačlavice</v>
      </c>
      <c r="U3712" t="s">
        <v>8269</v>
      </c>
      <c r="V3712">
        <v>569968.0</v>
      </c>
    </row>
    <row r="3713" spans="19:22" ht="12.75">
      <c r="S3713" t="str">
        <f>IF(ISNUMBER(SEARCH(ZAKL_DATA!$B$18,FU!$U3713)),U3713,"")</f>
        <v>Páleč</v>
      </c>
      <c r="T3713" t="str">
        <f t="array" ref="T3713">IFERROR(INDEX($S$3:$S$6255,SMALL(IF(ISNUMBER(SEARCH("",$S$3:$S$6255)),ROW($S$1:$S$6253),""),ROW(S3711))),"")</f>
        <v>Páleč</v>
      </c>
      <c r="U3713" t="s">
        <v>6527</v>
      </c>
      <c r="V3713">
        <v>569976.0</v>
      </c>
    </row>
    <row r="3714" spans="19:22" ht="12.75">
      <c r="S3714" t="str">
        <f>IF(ISNUMBER(SEARCH(ZAKL_DATA!$B$18,FU!$U3714)),U3714,"")</f>
        <v>Palkovice</v>
      </c>
      <c r="T3714" t="str">
        <f t="array" ref="T3714">IFERROR(INDEX($S$3:$S$6255,SMALL(IF(ISNUMBER(SEARCH("",$S$3:$S$6255)),ROW($S$1:$S$6253),""),ROW(S3712))),"")</f>
        <v>Palkovice</v>
      </c>
      <c r="U3714" t="s">
        <v>8883</v>
      </c>
      <c r="V3714">
        <v>569984.0</v>
      </c>
    </row>
    <row r="3715" spans="19:22" ht="12.75">
      <c r="S3715" t="str">
        <f>IF(ISNUMBER(SEARCH(ZAKL_DATA!$B$18,FU!$U3715)),U3715,"")</f>
        <v>Palonín</v>
      </c>
      <c r="T3715" t="str">
        <f t="array" ref="T3715">IFERROR(INDEX($S$3:$S$6255,SMALL(IF(ISNUMBER(SEARCH("",$S$3:$S$6255)),ROW($S$1:$S$6253),""),ROW(S3713))),"")</f>
        <v>Palonín</v>
      </c>
      <c r="U3715" t="s">
        <v>4925</v>
      </c>
      <c r="V3715">
        <v>569992.0</v>
      </c>
    </row>
    <row r="3716" spans="19:22" ht="12.75">
      <c r="S3716" t="str">
        <f>IF(ISNUMBER(SEARCH(ZAKL_DATA!$B$18,FU!$U3716)),U3716,"")</f>
        <v>Pálovice</v>
      </c>
      <c r="T3716" t="str">
        <f t="array" ref="T3716">IFERROR(INDEX($S$3:$S$6255,SMALL(IF(ISNUMBER(SEARCH("",$S$3:$S$6255)),ROW($S$1:$S$6253),""),ROW(S3714))),"")</f>
        <v>Pálovice</v>
      </c>
      <c r="U3716" t="s">
        <v>5611</v>
      </c>
      <c r="V3716">
        <v>570001.0</v>
      </c>
    </row>
    <row r="3717" spans="19:22" ht="12.75">
      <c r="S3717" t="str">
        <f>IF(ISNUMBER(SEARCH(ZAKL_DATA!$B$18,FU!$U3717)),U3717,"")</f>
        <v>Pamětice</v>
      </c>
      <c r="T3717" t="str">
        <f t="array" ref="T3717">IFERROR(INDEX($S$3:$S$6255,SMALL(IF(ISNUMBER(SEARCH("",$S$3:$S$6255)),ROW($S$1:$S$6253),""),ROW(S3715))),"")</f>
        <v>Pamětice</v>
      </c>
      <c r="U3717" t="s">
        <v>7811</v>
      </c>
      <c r="V3717">
        <v>570010.0</v>
      </c>
    </row>
    <row r="3718" spans="19:22" ht="12.75">
      <c r="S3718" t="str">
        <f>IF(ISNUMBER(SEARCH(ZAKL_DATA!$B$18,FU!$U3718)),U3718,"")</f>
        <v>Panenská Rozsíčka</v>
      </c>
      <c r="T3718" t="str">
        <f t="array" ref="T3718">IFERROR(INDEX($S$3:$S$6255,SMALL(IF(ISNUMBER(SEARCH("",$S$3:$S$6255)),ROW($S$1:$S$6253),""),ROW(S3716))),"")</f>
        <v>Panenská Rozsíčka</v>
      </c>
      <c r="U3718" t="s">
        <v>8184</v>
      </c>
      <c r="V3718">
        <v>570028.0</v>
      </c>
    </row>
    <row r="3719" spans="19:22" ht="12.75">
      <c r="S3719" t="str">
        <f>IF(ISNUMBER(SEARCH(ZAKL_DATA!$B$18,FU!$U3719)),U3719,"")</f>
        <v>Panenské Břežany</v>
      </c>
      <c r="T3719" t="str">
        <f t="array" ref="T3719">IFERROR(INDEX($S$3:$S$6255,SMALL(IF(ISNUMBER(SEARCH("",$S$3:$S$6255)),ROW($S$1:$S$6253),""),ROW(S3717))),"")</f>
        <v>Panenské Břežany</v>
      </c>
      <c r="U3719" t="s">
        <v>4761</v>
      </c>
      <c r="V3719">
        <v>570036.0</v>
      </c>
    </row>
    <row r="3720" spans="19:22" ht="12.75">
      <c r="S3720" t="str">
        <f>IF(ISNUMBER(SEARCH(ZAKL_DATA!$B$18,FU!$U3720)),U3720,"")</f>
        <v>Panenský Týnec</v>
      </c>
      <c r="T3720" t="str">
        <f t="array" ref="T3720">IFERROR(INDEX($S$3:$S$6255,SMALL(IF(ISNUMBER(SEARCH("",$S$3:$S$6255)),ROW($S$1:$S$6253),""),ROW(S3718))),"")</f>
        <v>Panenský Týnec</v>
      </c>
      <c r="U3720" t="s">
        <v>6718</v>
      </c>
      <c r="V3720">
        <v>570044.0</v>
      </c>
    </row>
    <row r="3721" spans="19:22" ht="12.75">
      <c r="S3721" t="str">
        <f>IF(ISNUMBER(SEARCH(ZAKL_DATA!$B$18,FU!$U3721)),U3721,"")</f>
        <v>Panoší Újezd</v>
      </c>
      <c r="T3721" t="str">
        <f t="array" ref="T3721">IFERROR(INDEX($S$3:$S$6255,SMALL(IF(ISNUMBER(SEARCH("",$S$3:$S$6255)),ROW($S$1:$S$6253),""),ROW(S3719))),"")</f>
        <v>Panoší Újezd</v>
      </c>
      <c r="U3721" t="s">
        <v>5068</v>
      </c>
      <c r="V3721">
        <v>570052.0</v>
      </c>
    </row>
    <row r="3722" spans="19:22" ht="12.75">
      <c r="S3722" t="str">
        <f>IF(ISNUMBER(SEARCH(ZAKL_DATA!$B$18,FU!$U3722)),U3722,"")</f>
        <v>Panské Dubenky</v>
      </c>
      <c r="T3722" t="str">
        <f t="array" ref="T3722">IFERROR(INDEX($S$3:$S$6255,SMALL(IF(ISNUMBER(SEARCH("",$S$3:$S$6255)),ROW($S$1:$S$6253),""),ROW(S3720))),"")</f>
        <v>Panské Dubenky</v>
      </c>
      <c r="U3722" t="s">
        <v>8186</v>
      </c>
      <c r="V3722">
        <v>570061.0</v>
      </c>
    </row>
    <row r="3723" spans="19:22" ht="12.75">
      <c r="S3723" t="str">
        <f>IF(ISNUMBER(SEARCH(ZAKL_DATA!$B$18,FU!$U3723)),U3723,"")</f>
        <v>Paračov</v>
      </c>
      <c r="T3723" t="str">
        <f t="array" ref="T3723">IFERROR(INDEX($S$3:$S$6255,SMALL(IF(ISNUMBER(SEARCH("",$S$3:$S$6255)),ROW($S$1:$S$6253),""),ROW(S3721))),"")</f>
        <v>Paračov</v>
      </c>
      <c r="U3723" t="s">
        <v>5677</v>
      </c>
      <c r="V3723">
        <v>570079.0</v>
      </c>
    </row>
    <row r="3724" spans="19:22" ht="12.75">
      <c r="S3724" t="str">
        <f>IF(ISNUMBER(SEARCH(ZAKL_DATA!$B$18,FU!$U3724)),U3724,"")</f>
        <v>Pardubice</v>
      </c>
      <c r="T3724" t="str">
        <f t="array" ref="T3724">IFERROR(INDEX($S$3:$S$6255,SMALL(IF(ISNUMBER(SEARCH("",$S$3:$S$6255)),ROW($S$1:$S$6253),""),ROW(S3722))),"")</f>
        <v>Pardubice</v>
      </c>
      <c r="U3724" t="s">
        <v>5961</v>
      </c>
      <c r="V3724">
        <v>570087.0</v>
      </c>
    </row>
    <row r="3725" spans="19:22" ht="12.75">
      <c r="S3725" t="str">
        <f>IF(ISNUMBER(SEARCH(ZAKL_DATA!$B$18,FU!$U3725)),U3725,"")</f>
        <v>Paršovice</v>
      </c>
      <c r="T3725" t="str">
        <f t="array" ref="T3725">IFERROR(INDEX($S$3:$S$6255,SMALL(IF(ISNUMBER(SEARCH("",$S$3:$S$6255)),ROW($S$1:$S$6253),""),ROW(S3723))),"")</f>
        <v>Paršovice</v>
      </c>
      <c r="U3725" t="s">
        <v>3877</v>
      </c>
      <c r="V3725">
        <v>570095.0</v>
      </c>
    </row>
    <row r="3726" spans="19:22" ht="12.75">
      <c r="S3726" t="str">
        <f>IF(ISNUMBER(SEARCH(ZAKL_DATA!$B$18,FU!$U3726)),U3726,"")</f>
        <v>Partutovice</v>
      </c>
      <c r="T3726" t="str">
        <f t="array" ref="T3726">IFERROR(INDEX($S$3:$S$6255,SMALL(IF(ISNUMBER(SEARCH("",$S$3:$S$6255)),ROW($S$1:$S$6253),""),ROW(S3724))),"")</f>
        <v>Partutovice</v>
      </c>
      <c r="U3726" t="s">
        <v>3878</v>
      </c>
      <c r="V3726">
        <v>570109.0</v>
      </c>
    </row>
    <row r="3727" spans="19:22" ht="12.75">
      <c r="S3727" t="str">
        <f>IF(ISNUMBER(SEARCH(ZAKL_DATA!$B$18,FU!$U3727)),U3727,"")</f>
        <v>Pařezov</v>
      </c>
      <c r="T3727" t="str">
        <f t="array" ref="T3727">IFERROR(INDEX($S$3:$S$6255,SMALL(IF(ISNUMBER(SEARCH("",$S$3:$S$6255)),ROW($S$1:$S$6253),""),ROW(S3725))),"")</f>
        <v>Pařezov</v>
      </c>
      <c r="U3727" t="s">
        <v>8929</v>
      </c>
      <c r="V3727">
        <v>570117.0</v>
      </c>
    </row>
    <row r="3728" spans="19:22" ht="12.75">
      <c r="S3728" t="str">
        <f>IF(ISNUMBER(SEARCH(ZAKL_DATA!$B$18,FU!$U3728)),U3728,"")</f>
        <v>Pasečnice</v>
      </c>
      <c r="T3728" t="str">
        <f t="array" ref="T3728">IFERROR(INDEX($S$3:$S$6255,SMALL(IF(ISNUMBER(SEARCH("",$S$3:$S$6255)),ROW($S$1:$S$6253),""),ROW(S3726))),"")</f>
        <v>Pasečnice</v>
      </c>
      <c r="U3728" t="s">
        <v>5899</v>
      </c>
      <c r="V3728">
        <v>570125.0</v>
      </c>
    </row>
    <row r="3729" spans="19:22" ht="12.75">
      <c r="S3729" t="str">
        <f>IF(ISNUMBER(SEARCH(ZAKL_DATA!$B$18,FU!$U3729)),U3729,"")</f>
        <v>Paseka</v>
      </c>
      <c r="T3729" t="str">
        <f t="array" ref="T3729">IFERROR(INDEX($S$3:$S$6255,SMALL(IF(ISNUMBER(SEARCH("",$S$3:$S$6255)),ROW($S$1:$S$6253),""),ROW(S3727))),"")</f>
        <v>Paseka</v>
      </c>
      <c r="U3729" t="s">
        <v>3673</v>
      </c>
      <c r="V3729">
        <v>570133.0</v>
      </c>
    </row>
    <row r="3730" spans="19:22" ht="12.75">
      <c r="S3730" t="str">
        <f>IF(ISNUMBER(SEARCH(ZAKL_DATA!$B$18,FU!$U3730)),U3730,"")</f>
        <v>Paseky</v>
      </c>
      <c r="T3730" t="str">
        <f t="array" ref="T3730">IFERROR(INDEX($S$3:$S$6255,SMALL(IF(ISNUMBER(SEARCH("",$S$3:$S$6255)),ROW($S$1:$S$6253),""),ROW(S3728))),"")</f>
        <v>Paseky</v>
      </c>
      <c r="U3730" t="s">
        <v>6355</v>
      </c>
      <c r="V3730">
        <v>570141.0</v>
      </c>
    </row>
    <row r="3731" spans="19:22" ht="12.75">
      <c r="S3731" t="str">
        <f>IF(ISNUMBER(SEARCH(ZAKL_DATA!$B$18,FU!$U3731)),U3731,"")</f>
        <v>Paseky nad Jizerou</v>
      </c>
      <c r="T3731" t="str">
        <f t="array" ref="T3731">IFERROR(INDEX($S$3:$S$6255,SMALL(IF(ISNUMBER(SEARCH("",$S$3:$S$6255)),ROW($S$1:$S$6253),""),ROW(S3729))),"")</f>
        <v>Paseky nad Jizerou</v>
      </c>
      <c r="U3731" t="s">
        <v>5365</v>
      </c>
      <c r="V3731">
        <v>570150.0</v>
      </c>
    </row>
    <row r="3732" spans="19:22" ht="12.75">
      <c r="S3732" t="str">
        <f>IF(ISNUMBER(SEARCH(ZAKL_DATA!$B$18,FU!$U3732)),U3732,"")</f>
        <v>Paskov</v>
      </c>
      <c r="T3732" t="str">
        <f t="array" ref="T3732">IFERROR(INDEX($S$3:$S$6255,SMALL(IF(ISNUMBER(SEARCH("",$S$3:$S$6255)),ROW($S$1:$S$6253),""),ROW(S3730))),"")</f>
        <v>Paskov</v>
      </c>
      <c r="U3732" t="s">
        <v>8884</v>
      </c>
      <c r="V3732">
        <v>570168.0</v>
      </c>
    </row>
    <row r="3733" spans="19:22" ht="12.75">
      <c r="S3733" t="str">
        <f>IF(ISNUMBER(SEARCH(ZAKL_DATA!$B$18,FU!$U3733)),U3733,"")</f>
        <v>Pasohlávky</v>
      </c>
      <c r="T3733" t="str">
        <f t="array" ref="T3733">IFERROR(INDEX($S$3:$S$6255,SMALL(IF(ISNUMBER(SEARCH("",$S$3:$S$6255)),ROW($S$1:$S$6253),""),ROW(S3731))),"")</f>
        <v>Pasohlávky</v>
      </c>
      <c r="U3733" t="s">
        <v>7987</v>
      </c>
      <c r="V3733">
        <v>570176.0</v>
      </c>
    </row>
    <row r="3734" spans="19:22" ht="12.75">
      <c r="S3734" t="str">
        <f>IF(ISNUMBER(SEARCH(ZAKL_DATA!$B$18,FU!$U3734)),U3734,"")</f>
        <v>Pastuchovice</v>
      </c>
      <c r="T3734" t="str">
        <f t="array" ref="T3734">IFERROR(INDEX($S$3:$S$6255,SMALL(IF(ISNUMBER(SEARCH("",$S$3:$S$6255)),ROW($S$1:$S$6253),""),ROW(S3732))),"")</f>
        <v>Pastuchovice</v>
      </c>
      <c r="U3734" t="s">
        <v>6738</v>
      </c>
      <c r="V3734">
        <v>570184.0</v>
      </c>
    </row>
    <row r="3735" spans="19:22" ht="12.75">
      <c r="S3735" t="str">
        <f>IF(ISNUMBER(SEARCH(ZAKL_DATA!$B$18,FU!$U3735)),U3735,"")</f>
        <v>Pastviny</v>
      </c>
      <c r="T3735" t="str">
        <f t="array" ref="T3735">IFERROR(INDEX($S$3:$S$6255,SMALL(IF(ISNUMBER(SEARCH("",$S$3:$S$6255)),ROW($S$1:$S$6253),""),ROW(S3733))),"")</f>
        <v>Pastviny</v>
      </c>
      <c r="U3735" t="s">
        <v>7732</v>
      </c>
      <c r="V3735">
        <v>570192.0</v>
      </c>
    </row>
    <row r="3736" spans="19:22" ht="12.75">
      <c r="S3736" t="str">
        <f>IF(ISNUMBER(SEARCH(ZAKL_DATA!$B$18,FU!$U3736)),U3736,"")</f>
        <v>Pašinka</v>
      </c>
      <c r="T3736" t="str">
        <f t="array" ref="T3736">IFERROR(INDEX($S$3:$S$6255,SMALL(IF(ISNUMBER(SEARCH("",$S$3:$S$6255)),ROW($S$1:$S$6253),""),ROW(S3734))),"")</f>
        <v>Pašinka</v>
      </c>
      <c r="U3736" t="s">
        <v>3831</v>
      </c>
      <c r="V3736">
        <v>570206.0</v>
      </c>
    </row>
    <row r="3737" spans="19:22" ht="12.75">
      <c r="S3737" t="str">
        <f>IF(ISNUMBER(SEARCH(ZAKL_DATA!$B$18,FU!$U3737)),U3737,"")</f>
        <v>Pašovice</v>
      </c>
      <c r="T3737" t="str">
        <f t="array" ref="T3737">IFERROR(INDEX($S$3:$S$6255,SMALL(IF(ISNUMBER(SEARCH("",$S$3:$S$6255)),ROW($S$1:$S$6253),""),ROW(S3735))),"")</f>
        <v>Pašovice</v>
      </c>
      <c r="U3737" t="s">
        <v>8494</v>
      </c>
      <c r="V3737">
        <v>570214.0</v>
      </c>
    </row>
    <row r="3738" spans="19:22" ht="12.75">
      <c r="S3738" t="str">
        <f>IF(ISNUMBER(SEARCH(ZAKL_DATA!$B$18,FU!$U3738)),U3738,"")</f>
        <v>Pátek</v>
      </c>
      <c r="T3738" t="str">
        <f t="array" ref="T3738">IFERROR(INDEX($S$3:$S$6255,SMALL(IF(ISNUMBER(SEARCH("",$S$3:$S$6255)),ROW($S$1:$S$6253),""),ROW(S3736))),"")</f>
        <v>Pátek</v>
      </c>
      <c r="U3738" t="s">
        <v>4684</v>
      </c>
      <c r="V3738">
        <v>570222.0</v>
      </c>
    </row>
    <row r="3739" spans="19:22" ht="12.75">
      <c r="S3739" t="str">
        <f>IF(ISNUMBER(SEARCH(ZAKL_DATA!$B$18,FU!$U3739)),U3739,"")</f>
        <v>Patokryje</v>
      </c>
      <c r="T3739" t="str">
        <f t="array" ref="T3739">IFERROR(INDEX($S$3:$S$6255,SMALL(IF(ISNUMBER(SEARCH("",$S$3:$S$6255)),ROW($S$1:$S$6253),""),ROW(S3737))),"")</f>
        <v>Patokryje</v>
      </c>
      <c r="U3739" t="s">
        <v>6779</v>
      </c>
      <c r="V3739">
        <v>570231.0</v>
      </c>
    </row>
    <row r="3740" spans="19:22" ht="12.75">
      <c r="S3740" t="str">
        <f>IF(ISNUMBER(SEARCH(ZAKL_DATA!$B$18,FU!$U3740)),U3740,"")</f>
        <v>Pavlice</v>
      </c>
      <c r="T3740" t="str">
        <f t="array" ref="T3740">IFERROR(INDEX($S$3:$S$6255,SMALL(IF(ISNUMBER(SEARCH("",$S$3:$S$6255)),ROW($S$1:$S$6253),""),ROW(S3738))),"")</f>
        <v>Pavlice</v>
      </c>
      <c r="U3740" t="s">
        <v>8636</v>
      </c>
      <c r="V3740">
        <v>570249.0</v>
      </c>
    </row>
    <row r="3741" spans="19:22" ht="12.75">
      <c r="S3741" t="str">
        <f>IF(ISNUMBER(SEARCH(ZAKL_DATA!$B$18,FU!$U3741)),U3741,"")</f>
        <v>Pavlíkov</v>
      </c>
      <c r="T3741" t="str">
        <f t="array" ref="T3741">IFERROR(INDEX($S$3:$S$6255,SMALL(IF(ISNUMBER(SEARCH("",$S$3:$S$6255)),ROW($S$1:$S$6253),""),ROW(S3739))),"")</f>
        <v>Pavlíkov</v>
      </c>
      <c r="U3741" t="s">
        <v>5121</v>
      </c>
      <c r="V3741">
        <v>570257.0</v>
      </c>
    </row>
    <row r="3742" spans="19:22" ht="12.75">
      <c r="S3742" t="str">
        <f>IF(ISNUMBER(SEARCH(ZAKL_DATA!$B$18,FU!$U3742)),U3742,"")</f>
        <v>Pavlínov</v>
      </c>
      <c r="T3742" t="str">
        <f t="array" ref="T3742">IFERROR(INDEX($S$3:$S$6255,SMALL(IF(ISNUMBER(SEARCH("",$S$3:$S$6255)),ROW($S$1:$S$6253),""),ROW(S3740))),"")</f>
        <v>Pavlínov</v>
      </c>
      <c r="U3742" t="s">
        <v>8755</v>
      </c>
      <c r="V3742">
        <v>570265.0</v>
      </c>
    </row>
    <row r="3743" spans="19:22" ht="12.75">
      <c r="S3743" t="str">
        <f>IF(ISNUMBER(SEARCH(ZAKL_DATA!$B$18,FU!$U3743)),U3743,"")</f>
        <v>Pavlov</v>
      </c>
      <c r="T3743" t="str">
        <f t="array" ref="T3743">IFERROR(INDEX($S$3:$S$6255,SMALL(IF(ISNUMBER(SEARCH("",$S$3:$S$6255)),ROW($S$1:$S$6253),""),ROW(S3741))),"")</f>
        <v>Pavlov</v>
      </c>
      <c r="U3743" t="s">
        <v>4229</v>
      </c>
      <c r="V3743">
        <v>570273.0</v>
      </c>
    </row>
    <row r="3744" spans="19:22" ht="12.75">
      <c r="S3744" t="str">
        <f>IF(ISNUMBER(SEARCH(ZAKL_DATA!$B$18,FU!$U3744)),U3744,"")</f>
        <v>Pavlov</v>
      </c>
      <c r="T3744" t="str">
        <f t="array" ref="T3744">IFERROR(INDEX($S$3:$S$6255,SMALL(IF(ISNUMBER(SEARCH("",$S$3:$S$6255)),ROW($S$1:$S$6253),""),ROW(S3742))),"")</f>
        <v>Pavlov</v>
      </c>
      <c r="U3744" t="s">
        <v>4229</v>
      </c>
      <c r="V3744">
        <v>570281.0</v>
      </c>
    </row>
    <row r="3745" spans="19:22" ht="12.75">
      <c r="S3745" t="str">
        <f>IF(ISNUMBER(SEARCH(ZAKL_DATA!$B$18,FU!$U3745)),U3745,"")</f>
        <v>Pavlov</v>
      </c>
      <c r="T3745" t="str">
        <f t="array" ref="T3745">IFERROR(INDEX($S$3:$S$6255,SMALL(IF(ISNUMBER(SEARCH("",$S$3:$S$6255)),ROW($S$1:$S$6253),""),ROW(S3743))),"")</f>
        <v>Pavlov</v>
      </c>
      <c r="U3745" t="s">
        <v>4229</v>
      </c>
      <c r="V3745">
        <v>570290.0</v>
      </c>
    </row>
    <row r="3746" spans="19:22" ht="12.75">
      <c r="S3746" t="str">
        <f>IF(ISNUMBER(SEARCH(ZAKL_DATA!$B$18,FU!$U3746)),U3746,"")</f>
        <v>Pavlov</v>
      </c>
      <c r="T3746" t="str">
        <f t="array" ref="T3746">IFERROR(INDEX($S$3:$S$6255,SMALL(IF(ISNUMBER(SEARCH("",$S$3:$S$6255)),ROW($S$1:$S$6253),""),ROW(S3744))),"")</f>
        <v>Pavlov</v>
      </c>
      <c r="U3746" t="s">
        <v>4229</v>
      </c>
      <c r="V3746">
        <v>570303.0</v>
      </c>
    </row>
    <row r="3747" spans="19:22" ht="12.75">
      <c r="S3747" t="str">
        <f>IF(ISNUMBER(SEARCH(ZAKL_DATA!$B$18,FU!$U3747)),U3747,"")</f>
        <v>Pavlov</v>
      </c>
      <c r="T3747" t="str">
        <f t="array" ref="T3747">IFERROR(INDEX($S$3:$S$6255,SMALL(IF(ISNUMBER(SEARCH("",$S$3:$S$6255)),ROW($S$1:$S$6253),""),ROW(S3745))),"")</f>
        <v>Pavlov</v>
      </c>
      <c r="U3747" t="s">
        <v>4229</v>
      </c>
      <c r="V3747">
        <v>570311.0</v>
      </c>
    </row>
    <row r="3748" spans="19:22" ht="12.75">
      <c r="S3748" t="str">
        <f>IF(ISNUMBER(SEARCH(ZAKL_DATA!$B$18,FU!$U3748)),U3748,"")</f>
        <v>Pavlov</v>
      </c>
      <c r="T3748" t="str">
        <f t="array" ref="T3748">IFERROR(INDEX($S$3:$S$6255,SMALL(IF(ISNUMBER(SEARCH("",$S$3:$S$6255)),ROW($S$1:$S$6253),""),ROW(S3746))),"")</f>
        <v>Pavlov</v>
      </c>
      <c r="U3748" t="s">
        <v>4229</v>
      </c>
      <c r="V3748">
        <v>570320.0</v>
      </c>
    </row>
    <row r="3749" spans="19:22" ht="12.75">
      <c r="S3749" t="str">
        <f>IF(ISNUMBER(SEARCH(ZAKL_DATA!$B$18,FU!$U3749)),U3749,"")</f>
        <v>Pavlov</v>
      </c>
      <c r="T3749" t="str">
        <f t="array" ref="T3749">IFERROR(INDEX($S$3:$S$6255,SMALL(IF(ISNUMBER(SEARCH("",$S$3:$S$6255)),ROW($S$1:$S$6253),""),ROW(S3747))),"")</f>
        <v>Pavlov</v>
      </c>
      <c r="U3749" t="s">
        <v>4229</v>
      </c>
      <c r="V3749">
        <v>570338.0</v>
      </c>
    </row>
    <row r="3750" spans="19:22" ht="12.75">
      <c r="S3750" t="str">
        <f>IF(ISNUMBER(SEARCH(ZAKL_DATA!$B$18,FU!$U3750)),U3750,"")</f>
        <v>Pavlovice</v>
      </c>
      <c r="T3750" t="str">
        <f t="array" ref="T3750">IFERROR(INDEX($S$3:$S$6255,SMALL(IF(ISNUMBER(SEARCH("",$S$3:$S$6255)),ROW($S$1:$S$6253),""),ROW(S3748))),"")</f>
        <v>Pavlovice</v>
      </c>
      <c r="U3750" t="s">
        <v>4265</v>
      </c>
      <c r="V3750">
        <v>570346.0</v>
      </c>
    </row>
    <row r="3751" spans="19:22" ht="12.75">
      <c r="S3751" t="str">
        <f>IF(ISNUMBER(SEARCH(ZAKL_DATA!$B$18,FU!$U3751)),U3751,"")</f>
        <v>Pavlovice u Kojetína</v>
      </c>
      <c r="T3751" t="str">
        <f t="array" ref="T3751">IFERROR(INDEX($S$3:$S$6255,SMALL(IF(ISNUMBER(SEARCH("",$S$3:$S$6255)),ROW($S$1:$S$6253),""),ROW(S3749))),"")</f>
        <v>Pavlovice u Kojetína</v>
      </c>
      <c r="U3751" t="s">
        <v>6050</v>
      </c>
      <c r="V3751">
        <v>570354.0</v>
      </c>
    </row>
    <row r="3752" spans="19:22" ht="12.75">
      <c r="S3752" t="str">
        <f>IF(ISNUMBER(SEARCH(ZAKL_DATA!$B$18,FU!$U3752)),U3752,"")</f>
        <v>Pavlovice u Přerova</v>
      </c>
      <c r="T3752" t="str">
        <f t="array" ref="T3752">IFERROR(INDEX($S$3:$S$6255,SMALL(IF(ISNUMBER(SEARCH("",$S$3:$S$6255)),ROW($S$1:$S$6253),""),ROW(S3750))),"")</f>
        <v>Pavlovice u Přerova</v>
      </c>
      <c r="U3752" t="s">
        <v>3879</v>
      </c>
      <c r="V3752">
        <v>570362.0</v>
      </c>
    </row>
    <row r="3753" spans="19:22" ht="12.75">
      <c r="S3753" t="str">
        <f>IF(ISNUMBER(SEARCH(ZAKL_DATA!$B$18,FU!$U3753)),U3753,"")</f>
        <v>Pazderna</v>
      </c>
      <c r="T3753" t="str">
        <f t="array" ref="T3753">IFERROR(INDEX($S$3:$S$6255,SMALL(IF(ISNUMBER(SEARCH("",$S$3:$S$6255)),ROW($S$1:$S$6253),""),ROW(S3751))),"")</f>
        <v>Pazderna</v>
      </c>
      <c r="U3753" t="s">
        <v>5754</v>
      </c>
      <c r="V3753">
        <v>570371.0</v>
      </c>
    </row>
    <row r="3754" spans="19:22" ht="12.75">
      <c r="S3754" t="str">
        <f>IF(ISNUMBER(SEARCH(ZAKL_DATA!$B$18,FU!$U3754)),U3754,"")</f>
        <v>Pec</v>
      </c>
      <c r="T3754" t="str">
        <f t="array" ref="T3754">IFERROR(INDEX($S$3:$S$6255,SMALL(IF(ISNUMBER(SEARCH("",$S$3:$S$6255)),ROW($S$1:$S$6253),""),ROW(S3752))),"")</f>
        <v>Pec</v>
      </c>
      <c r="U3754" t="s">
        <v>5900</v>
      </c>
      <c r="V3754">
        <v>570397.0</v>
      </c>
    </row>
    <row r="3755" spans="19:22" ht="12.75">
      <c r="S3755" t="str">
        <f>IF(ISNUMBER(SEARCH(ZAKL_DATA!$B$18,FU!$U3755)),U3755,"")</f>
        <v>Pec pod Sněžkou</v>
      </c>
      <c r="T3755" t="str">
        <f t="array" ref="T3755">IFERROR(INDEX($S$3:$S$6255,SMALL(IF(ISNUMBER(SEARCH("",$S$3:$S$6255)),ROW($S$1:$S$6253),""),ROW(S3753))),"")</f>
        <v>Pec pod Sněžkou</v>
      </c>
      <c r="U3755" t="s">
        <v>7666</v>
      </c>
      <c r="V3755">
        <v>570401.0</v>
      </c>
    </row>
    <row r="3756" spans="19:22" ht="12.75">
      <c r="S3756" t="str">
        <f>IF(ISNUMBER(SEARCH(ZAKL_DATA!$B$18,FU!$U3756)),U3756,"")</f>
        <v>Pecka</v>
      </c>
      <c r="T3756" t="str">
        <f t="array" ref="T3756">IFERROR(INDEX($S$3:$S$6255,SMALL(IF(ISNUMBER(SEARCH("",$S$3:$S$6255)),ROW($S$1:$S$6253),""),ROW(S3754))),"")</f>
        <v>Pecka</v>
      </c>
      <c r="U3756" t="s">
        <v>7236</v>
      </c>
      <c r="V3756">
        <v>570419.0</v>
      </c>
    </row>
    <row r="3757" spans="19:22" ht="12.75">
      <c r="S3757" t="str">
        <f>IF(ISNUMBER(SEARCH(ZAKL_DATA!$B$18,FU!$U3757)),U3757,"")</f>
        <v>Peč</v>
      </c>
      <c r="T3757" t="str">
        <f t="array" ref="T3757">IFERROR(INDEX($S$3:$S$6255,SMALL(IF(ISNUMBER(SEARCH("",$S$3:$S$6255)),ROW($S$1:$S$6253),""),ROW(S3755))),"")</f>
        <v>Peč</v>
      </c>
      <c r="U3757" t="s">
        <v>3737</v>
      </c>
      <c r="V3757">
        <v>570427.0</v>
      </c>
    </row>
    <row r="3758" spans="19:22" ht="12.75">
      <c r="S3758" t="str">
        <f>IF(ISNUMBER(SEARCH(ZAKL_DATA!$B$18,FU!$U3758)),U3758,"")</f>
        <v>Pečice</v>
      </c>
      <c r="T3758" t="str">
        <f t="array" ref="T3758">IFERROR(INDEX($S$3:$S$6255,SMALL(IF(ISNUMBER(SEARCH("",$S$3:$S$6255)),ROW($S$1:$S$6253),""),ROW(S3756))),"")</f>
        <v>Pečice</v>
      </c>
      <c r="U3758" t="s">
        <v>4961</v>
      </c>
      <c r="V3758">
        <v>570435.0</v>
      </c>
    </row>
    <row r="3759" spans="19:22" ht="12.75">
      <c r="S3759" t="str">
        <f>IF(ISNUMBER(SEARCH(ZAKL_DATA!$B$18,FU!$U3759)),U3759,"")</f>
        <v>Pěčice</v>
      </c>
      <c r="T3759" t="str">
        <f t="array" ref="T3759">IFERROR(INDEX($S$3:$S$6255,SMALL(IF(ISNUMBER(SEARCH("",$S$3:$S$6255)),ROW($S$1:$S$6253),""),ROW(S3757))),"")</f>
        <v>Pěčice</v>
      </c>
      <c r="U3759" t="s">
        <v>7048</v>
      </c>
      <c r="V3759">
        <v>570443.0</v>
      </c>
    </row>
    <row r="3760" spans="19:22" ht="12.75">
      <c r="S3760" t="str">
        <f>IF(ISNUMBER(SEARCH(ZAKL_DATA!$B$18,FU!$U3760)),U3760,"")</f>
        <v>Pěčín</v>
      </c>
      <c r="T3760" t="str">
        <f t="array" ref="T3760">IFERROR(INDEX($S$3:$S$6255,SMALL(IF(ISNUMBER(SEARCH("",$S$3:$S$6255)),ROW($S$1:$S$6253),""),ROW(S3758))),"")</f>
        <v>Pěčín</v>
      </c>
      <c r="U3760" t="s">
        <v>7459</v>
      </c>
      <c r="V3760">
        <v>570451.0</v>
      </c>
    </row>
    <row r="3761" spans="19:22" ht="12.75">
      <c r="S3761" t="str">
        <f>IF(ISNUMBER(SEARCH(ZAKL_DATA!$B$18,FU!$U3761)),U3761,"")</f>
        <v>Pečky</v>
      </c>
      <c r="T3761" t="str">
        <f t="array" ref="T3761">IFERROR(INDEX($S$3:$S$6255,SMALL(IF(ISNUMBER(SEARCH("",$S$3:$S$6255)),ROW($S$1:$S$6253),""),ROW(S3759))),"")</f>
        <v>Pečky</v>
      </c>
      <c r="U3761" t="s">
        <v>4685</v>
      </c>
      <c r="V3761">
        <v>570478.0</v>
      </c>
    </row>
    <row r="3762" spans="19:22" ht="12.75">
      <c r="S3762" t="str">
        <f>IF(ISNUMBER(SEARCH(ZAKL_DATA!$B$18,FU!$U3762)),U3762,"")</f>
        <v>Pěčnov</v>
      </c>
      <c r="T3762" t="str">
        <f t="array" ref="T3762">IFERROR(INDEX($S$3:$S$6255,SMALL(IF(ISNUMBER(SEARCH("",$S$3:$S$6255)),ROW($S$1:$S$6253),""),ROW(S3760))),"")</f>
        <v>Pěčnov</v>
      </c>
      <c r="U3762" t="s">
        <v>4675</v>
      </c>
      <c r="V3762">
        <v>570494.0</v>
      </c>
    </row>
    <row r="3763" spans="19:22" ht="12.75">
      <c r="S3763" t="str">
        <f>IF(ISNUMBER(SEARCH(ZAKL_DATA!$B$18,FU!$U3763)),U3763,"")</f>
        <v>Pelechy</v>
      </c>
      <c r="T3763" t="str">
        <f t="array" ref="T3763">IFERROR(INDEX($S$3:$S$6255,SMALL(IF(ISNUMBER(SEARCH("",$S$3:$S$6255)),ROW($S$1:$S$6253),""),ROW(S3761))),"")</f>
        <v>Pelechy</v>
      </c>
      <c r="U3763" t="s">
        <v>6706</v>
      </c>
      <c r="V3763">
        <v>570508.0</v>
      </c>
    </row>
    <row r="3764" spans="19:22" ht="12.75">
      <c r="S3764" t="str">
        <f>IF(ISNUMBER(SEARCH(ZAKL_DATA!$B$18,FU!$U3764)),U3764,"")</f>
        <v>Pelhřimov</v>
      </c>
      <c r="T3764" t="str">
        <f t="array" ref="T3764">IFERROR(INDEX($S$3:$S$6255,SMALL(IF(ISNUMBER(SEARCH("",$S$3:$S$6255)),ROW($S$1:$S$6253),""),ROW(S3762))),"")</f>
        <v>Pelhřimov</v>
      </c>
      <c r="U3764" t="s">
        <v>5367</v>
      </c>
      <c r="V3764">
        <v>570516.0</v>
      </c>
    </row>
    <row r="3765" spans="19:22" ht="12.75">
      <c r="S3765" t="str">
        <f>IF(ISNUMBER(SEARCH(ZAKL_DATA!$B$18,FU!$U3765)),U3765,"")</f>
        <v>Pěnčín</v>
      </c>
      <c r="T3765" t="str">
        <f t="array" ref="T3765">IFERROR(INDEX($S$3:$S$6255,SMALL(IF(ISNUMBER(SEARCH("",$S$3:$S$6255)),ROW($S$1:$S$6253),""),ROW(S3763))),"")</f>
        <v>Pěnčín</v>
      </c>
      <c r="U3765" t="s">
        <v>6486</v>
      </c>
      <c r="V3765">
        <v>570524.0</v>
      </c>
    </row>
    <row r="3766" spans="19:22" ht="12.75">
      <c r="S3766" t="str">
        <f>IF(ISNUMBER(SEARCH(ZAKL_DATA!$B$18,FU!$U3766)),U3766,"")</f>
        <v>Pěnčín</v>
      </c>
      <c r="T3766" t="str">
        <f t="array" ref="T3766">IFERROR(INDEX($S$3:$S$6255,SMALL(IF(ISNUMBER(SEARCH("",$S$3:$S$6255)),ROW($S$1:$S$6253),""),ROW(S3764))),"")</f>
        <v>Pěnčín</v>
      </c>
      <c r="U3766" t="s">
        <v>6486</v>
      </c>
      <c r="V3766">
        <v>570532.0</v>
      </c>
    </row>
    <row r="3767" spans="19:22" ht="12.75">
      <c r="S3767" t="str">
        <f>IF(ISNUMBER(SEARCH(ZAKL_DATA!$B$18,FU!$U3767)),U3767,"")</f>
        <v>Pěnčín</v>
      </c>
      <c r="T3767" t="str">
        <f t="array" ref="T3767">IFERROR(INDEX($S$3:$S$6255,SMALL(IF(ISNUMBER(SEARCH("",$S$3:$S$6255)),ROW($S$1:$S$6253),""),ROW(S3765))),"")</f>
        <v>Pěnčín</v>
      </c>
      <c r="U3767" t="s">
        <v>6486</v>
      </c>
      <c r="V3767">
        <v>570541.0</v>
      </c>
    </row>
    <row r="3768" spans="19:22" ht="12.75">
      <c r="S3768" t="str">
        <f>IF(ISNUMBER(SEARCH(ZAKL_DATA!$B$18,FU!$U3768)),U3768,"")</f>
        <v>Perálec</v>
      </c>
      <c r="T3768" t="str">
        <f t="array" ref="T3768">IFERROR(INDEX($S$3:$S$6255,SMALL(IF(ISNUMBER(SEARCH("",$S$3:$S$6255)),ROW($S$1:$S$6253),""),ROW(S3766))),"")</f>
        <v>Perálec</v>
      </c>
      <c r="U3768" t="s">
        <v>7128</v>
      </c>
      <c r="V3768">
        <v>570567.0</v>
      </c>
    </row>
    <row r="3769" spans="19:22" ht="12.75">
      <c r="S3769" t="str">
        <f>IF(ISNUMBER(SEARCH(ZAKL_DATA!$B$18,FU!$U3769)),U3769,"")</f>
        <v>Perná</v>
      </c>
      <c r="T3769" t="str">
        <f t="array" ref="T3769">IFERROR(INDEX($S$3:$S$6255,SMALL(IF(ISNUMBER(SEARCH("",$S$3:$S$6255)),ROW($S$1:$S$6253),""),ROW(S3767))),"")</f>
        <v>Perná</v>
      </c>
      <c r="U3769" t="s">
        <v>7988</v>
      </c>
      <c r="V3769">
        <v>570575.0</v>
      </c>
    </row>
    <row r="3770" spans="19:22" ht="12.75">
      <c r="S3770" t="str">
        <f>IF(ISNUMBER(SEARCH(ZAKL_DATA!$B$18,FU!$U3770)),U3770,"")</f>
        <v>Pernarec</v>
      </c>
      <c r="T3770" t="str">
        <f t="array" ref="T3770">IFERROR(INDEX($S$3:$S$6255,SMALL(IF(ISNUMBER(SEARCH("",$S$3:$S$6255)),ROW($S$1:$S$6253),""),ROW(S3768))),"")</f>
        <v>Pernarec</v>
      </c>
      <c r="U3770" t="s">
        <v>6151</v>
      </c>
      <c r="V3770">
        <v>570648.0</v>
      </c>
    </row>
    <row r="3771" spans="19:22" ht="12.75">
      <c r="S3771" t="str">
        <f>IF(ISNUMBER(SEARCH(ZAKL_DATA!$B$18,FU!$U3771)),U3771,"")</f>
        <v>Pernink</v>
      </c>
      <c r="T3771" t="str">
        <f t="array" ref="T3771">IFERROR(INDEX($S$3:$S$6255,SMALL(IF(ISNUMBER(SEARCH("",$S$3:$S$6255)),ROW($S$1:$S$6253),""),ROW(S3769))),"")</f>
        <v>Pernink</v>
      </c>
      <c r="U3771" t="s">
        <v>5982</v>
      </c>
      <c r="V3771">
        <v>570656.0</v>
      </c>
    </row>
    <row r="3772" spans="19:22" ht="12.75">
      <c r="S3772" t="str">
        <f>IF(ISNUMBER(SEARCH(ZAKL_DATA!$B$18,FU!$U3772)),U3772,"")</f>
        <v>Pernštejnské Jestřabí</v>
      </c>
      <c r="T3772" t="str">
        <f t="array" ref="T3772">IFERROR(INDEX($S$3:$S$6255,SMALL(IF(ISNUMBER(SEARCH("",$S$3:$S$6255)),ROW($S$1:$S$6253),""),ROW(S3770))),"")</f>
        <v>Pernštejnské Jestřabí</v>
      </c>
      <c r="U3772" t="s">
        <v>8756</v>
      </c>
      <c r="V3772">
        <v>570672.0</v>
      </c>
    </row>
    <row r="3773" spans="19:22" ht="12.75">
      <c r="S3773" t="str">
        <f>IF(ISNUMBER(SEARCH(ZAKL_DATA!$B$18,FU!$U3773)),U3773,"")</f>
        <v>Perštejn</v>
      </c>
      <c r="T3773" t="str">
        <f t="array" ref="T3773">IFERROR(INDEX($S$3:$S$6255,SMALL(IF(ISNUMBER(SEARCH("",$S$3:$S$6255)),ROW($S$1:$S$6253),""),ROW(S3771))),"")</f>
        <v>Perštejn</v>
      </c>
      <c r="U3773" t="s">
        <v>6451</v>
      </c>
      <c r="V3773">
        <v>570681.0</v>
      </c>
    </row>
    <row r="3774" spans="19:22" ht="12.75">
      <c r="S3774" t="str">
        <f>IF(ISNUMBER(SEARCH(ZAKL_DATA!$B$18,FU!$U3774)),U3774,"")</f>
        <v>Pertoltice</v>
      </c>
      <c r="T3774" t="str">
        <f t="array" ref="T3774">IFERROR(INDEX($S$3:$S$6255,SMALL(IF(ISNUMBER(SEARCH("",$S$3:$S$6255)),ROW($S$1:$S$6253),""),ROW(S3772))),"")</f>
        <v>Pertoltice</v>
      </c>
      <c r="U3774" t="s">
        <v>4383</v>
      </c>
      <c r="V3774">
        <v>570702.0</v>
      </c>
    </row>
    <row r="3775" spans="19:22" ht="12.75">
      <c r="S3775" t="str">
        <f>IF(ISNUMBER(SEARCH(ZAKL_DATA!$B$18,FU!$U3775)),U3775,"")</f>
        <v>Pertoltice</v>
      </c>
      <c r="T3775" t="str">
        <f t="array" ref="T3775">IFERROR(INDEX($S$3:$S$6255,SMALL(IF(ISNUMBER(SEARCH("",$S$3:$S$6255)),ROW($S$1:$S$6253),""),ROW(S3773))),"")</f>
        <v>Pertoltice</v>
      </c>
      <c r="U3775" t="s">
        <v>4383</v>
      </c>
      <c r="V3775">
        <v>570711.0</v>
      </c>
    </row>
    <row r="3776" spans="19:22" ht="12.75">
      <c r="S3776" t="str">
        <f>IF(ISNUMBER(SEARCH(ZAKL_DATA!$B$18,FU!$U3776)),U3776,"")</f>
        <v>Pertoltice pod Ralskem</v>
      </c>
      <c r="T3776" t="str">
        <f t="array" ref="T3776">IFERROR(INDEX($S$3:$S$6255,SMALL(IF(ISNUMBER(SEARCH("",$S$3:$S$6255)),ROW($S$1:$S$6253),""),ROW(S3774))),"")</f>
        <v>Pertoltice pod Ralskem</v>
      </c>
      <c r="U3776" t="s">
        <v>3861</v>
      </c>
      <c r="V3776">
        <v>570729.0</v>
      </c>
    </row>
    <row r="3777" spans="19:22" ht="12.75">
      <c r="S3777" t="str">
        <f>IF(ISNUMBER(SEARCH(ZAKL_DATA!$B$18,FU!$U3777)),U3777,"")</f>
        <v>Peruc</v>
      </c>
      <c r="T3777" t="str">
        <f t="array" ref="T3777">IFERROR(INDEX($S$3:$S$6255,SMALL(IF(ISNUMBER(SEARCH("",$S$3:$S$6255)),ROW($S$1:$S$6253),""),ROW(S3775))),"")</f>
        <v>Peruc</v>
      </c>
      <c r="U3777" t="s">
        <v>6720</v>
      </c>
      <c r="V3777">
        <v>570745.0</v>
      </c>
    </row>
    <row r="3778" spans="19:22" ht="12.75">
      <c r="S3778" t="str">
        <f>IF(ISNUMBER(SEARCH(ZAKL_DATA!$B$18,FU!$U3778)),U3778,"")</f>
        <v>Peřimov</v>
      </c>
      <c r="T3778" t="str">
        <f t="array" ref="T3778">IFERROR(INDEX($S$3:$S$6255,SMALL(IF(ISNUMBER(SEARCH("",$S$3:$S$6255)),ROW($S$1:$S$6253),""),ROW(S3776))),"")</f>
        <v>Peřimov</v>
      </c>
      <c r="U3778" t="s">
        <v>7511</v>
      </c>
      <c r="V3778">
        <v>570753.0</v>
      </c>
    </row>
    <row r="3779" spans="19:22" ht="12.75">
      <c r="S3779" t="str">
        <f>IF(ISNUMBER(SEARCH(ZAKL_DATA!$B$18,FU!$U3779)),U3779,"")</f>
        <v>Pesvice</v>
      </c>
      <c r="T3779" t="str">
        <f t="array" ref="T3779">IFERROR(INDEX($S$3:$S$6255,SMALL(IF(ISNUMBER(SEARCH("",$S$3:$S$6255)),ROW($S$1:$S$6253),""),ROW(S3777))),"")</f>
        <v>Pesvice</v>
      </c>
      <c r="U3779" t="s">
        <v>5273</v>
      </c>
      <c r="V3779">
        <v>570761.0</v>
      </c>
    </row>
    <row r="3780" spans="19:22" ht="12.75">
      <c r="S3780" t="str">
        <f>IF(ISNUMBER(SEARCH(ZAKL_DATA!$B$18,FU!$U3780)),U3780,"")</f>
        <v>Pětihosty</v>
      </c>
      <c r="T3780" t="str">
        <f t="array" ref="T3780">IFERROR(INDEX($S$3:$S$6255,SMALL(IF(ISNUMBER(SEARCH("",$S$3:$S$6255)),ROW($S$1:$S$6253),""),ROW(S3778))),"")</f>
        <v>Pětihosty</v>
      </c>
      <c r="U3780" t="s">
        <v>3940</v>
      </c>
      <c r="V3780">
        <v>570770.0</v>
      </c>
    </row>
    <row r="3781" spans="19:22" ht="12.75">
      <c r="S3781" t="str">
        <f>IF(ISNUMBER(SEARCH(ZAKL_DATA!$B$18,FU!$U3781)),U3781,"")</f>
        <v>Pětikozly</v>
      </c>
      <c r="T3781" t="str">
        <f t="array" ref="T3781">IFERROR(INDEX($S$3:$S$6255,SMALL(IF(ISNUMBER(SEARCH("",$S$3:$S$6255)),ROW($S$1:$S$6253),""),ROW(S3779))),"")</f>
        <v>Pětikozly</v>
      </c>
      <c r="U3781" t="s">
        <v>8862</v>
      </c>
      <c r="V3781">
        <v>570788.0</v>
      </c>
    </row>
    <row r="3782" spans="19:22" ht="12.75">
      <c r="S3782" t="str">
        <f>IF(ISNUMBER(SEARCH(ZAKL_DATA!$B$18,FU!$U3782)),U3782,"")</f>
        <v>Pětipsy</v>
      </c>
      <c r="T3782" t="str">
        <f t="array" ref="T3782">IFERROR(INDEX($S$3:$S$6255,SMALL(IF(ISNUMBER(SEARCH("",$S$3:$S$6255)),ROW($S$1:$S$6253),""),ROW(S3780))),"")</f>
        <v>Pětipsy</v>
      </c>
      <c r="U3782" t="s">
        <v>6452</v>
      </c>
      <c r="V3782">
        <v>570796.0</v>
      </c>
    </row>
    <row r="3783" spans="19:22" ht="12.75">
      <c r="S3783" t="str">
        <f>IF(ISNUMBER(SEARCH(ZAKL_DATA!$B$18,FU!$U3783)),U3783,"")</f>
        <v>Petkovy</v>
      </c>
      <c r="T3783" t="str">
        <f t="array" ref="T3783">IFERROR(INDEX($S$3:$S$6255,SMALL(IF(ISNUMBER(SEARCH("",$S$3:$S$6255)),ROW($S$1:$S$6253),""),ROW(S3781))),"")</f>
        <v>Petkovy</v>
      </c>
      <c r="U3783" t="s">
        <v>4577</v>
      </c>
      <c r="V3783">
        <v>570800.0</v>
      </c>
    </row>
    <row r="3784" spans="19:22" ht="12.75">
      <c r="S3784" t="str">
        <f>IF(ISNUMBER(SEARCH(ZAKL_DATA!$B$18,FU!$U3784)),U3784,"")</f>
        <v>Petráveč</v>
      </c>
      <c r="T3784" t="str">
        <f t="array" ref="T3784">IFERROR(INDEX($S$3:$S$6255,SMALL(IF(ISNUMBER(SEARCH("",$S$3:$S$6255)),ROW($S$1:$S$6253),""),ROW(S3782))),"")</f>
        <v>Petráveč</v>
      </c>
      <c r="U3784" t="s">
        <v>8757</v>
      </c>
      <c r="V3784">
        <v>570818.0</v>
      </c>
    </row>
    <row r="3785" spans="19:22" ht="12.75">
      <c r="S3785" t="str">
        <f>IF(ISNUMBER(SEARCH(ZAKL_DATA!$B$18,FU!$U3785)),U3785,"")</f>
        <v>Petrohrad</v>
      </c>
      <c r="T3785" t="str">
        <f t="array" ref="T3785">IFERROR(INDEX($S$3:$S$6255,SMALL(IF(ISNUMBER(SEARCH("",$S$3:$S$6255)),ROW($S$1:$S$6253),""),ROW(S3783))),"")</f>
        <v>Petrohrad</v>
      </c>
      <c r="U3785" t="s">
        <v>6721</v>
      </c>
      <c r="V3785">
        <v>570826.0</v>
      </c>
    </row>
    <row r="3786" spans="19:22" ht="12.75">
      <c r="S3786" t="str">
        <f>IF(ISNUMBER(SEARCH(ZAKL_DATA!$B$18,FU!$U3786)),U3786,"")</f>
        <v>Petroupim</v>
      </c>
      <c r="T3786" t="str">
        <f t="array" ref="T3786">IFERROR(INDEX($S$3:$S$6255,SMALL(IF(ISNUMBER(SEARCH("",$S$3:$S$6255)),ROW($S$1:$S$6253),""),ROW(S3784))),"")</f>
        <v>Petroupim</v>
      </c>
      <c r="U3786" t="s">
        <v>4009</v>
      </c>
      <c r="V3786">
        <v>570834.0</v>
      </c>
    </row>
    <row r="3787" spans="19:22" ht="12.75">
      <c r="S3787" t="str">
        <f>IF(ISNUMBER(SEARCH(ZAKL_DATA!$B$18,FU!$U3787)),U3787,"")</f>
        <v>Petrov</v>
      </c>
      <c r="T3787" t="str">
        <f t="array" ref="T3787">IFERROR(INDEX($S$3:$S$6255,SMALL(IF(ISNUMBER(SEARCH("",$S$3:$S$6255)),ROW($S$1:$S$6253),""),ROW(S3785))),"")</f>
        <v>Petrov</v>
      </c>
      <c r="U3787" t="s">
        <v>4839</v>
      </c>
      <c r="V3787">
        <v>570842.0</v>
      </c>
    </row>
    <row r="3788" spans="19:22" ht="12.75">
      <c r="S3788" t="str">
        <f>IF(ISNUMBER(SEARCH(ZAKL_DATA!$B$18,FU!$U3788)),U3788,"")</f>
        <v>Petrov</v>
      </c>
      <c r="T3788" t="str">
        <f t="array" ref="T3788">IFERROR(INDEX($S$3:$S$6255,SMALL(IF(ISNUMBER(SEARCH("",$S$3:$S$6255)),ROW($S$1:$S$6253),""),ROW(S3786))),"")</f>
        <v>Petrov</v>
      </c>
      <c r="U3788" t="s">
        <v>4839</v>
      </c>
      <c r="V3788">
        <v>570851.0</v>
      </c>
    </row>
    <row r="3789" spans="19:22" ht="12.75">
      <c r="S3789" t="str">
        <f>IF(ISNUMBER(SEARCH(ZAKL_DATA!$B$18,FU!$U3789)),U3789,"")</f>
        <v>Petrov</v>
      </c>
      <c r="T3789" t="str">
        <f t="array" ref="T3789">IFERROR(INDEX($S$3:$S$6255,SMALL(IF(ISNUMBER(SEARCH("",$S$3:$S$6255)),ROW($S$1:$S$6253),""),ROW(S3787))),"")</f>
        <v>Petrov</v>
      </c>
      <c r="U3789" t="s">
        <v>4839</v>
      </c>
      <c r="V3789">
        <v>570869.0</v>
      </c>
    </row>
    <row r="3790" spans="19:22" ht="12.75">
      <c r="S3790" t="str">
        <f>IF(ISNUMBER(SEARCH(ZAKL_DATA!$B$18,FU!$U3790)),U3790,"")</f>
        <v>Petrov nad Desnou</v>
      </c>
      <c r="T3790" t="str">
        <f t="array" ref="T3790">IFERROR(INDEX($S$3:$S$6255,SMALL(IF(ISNUMBER(SEARCH("",$S$3:$S$6255)),ROW($S$1:$S$6253),""),ROW(S3788))),"")</f>
        <v>Petrov nad Desnou</v>
      </c>
      <c r="U3790" t="s">
        <v>3637</v>
      </c>
      <c r="V3790">
        <v>570877.0</v>
      </c>
    </row>
    <row r="3791" spans="19:22" ht="12.75">
      <c r="S3791" t="str">
        <f>IF(ISNUMBER(SEARCH(ZAKL_DATA!$B$18,FU!$U3791)),U3791,"")</f>
        <v>Petrovice</v>
      </c>
      <c r="T3791" t="str">
        <f t="array" ref="T3791">IFERROR(INDEX($S$3:$S$6255,SMALL(IF(ISNUMBER(SEARCH("",$S$3:$S$6255)),ROW($S$1:$S$6253),""),ROW(S3789))),"")</f>
        <v>Petrovice</v>
      </c>
      <c r="U3791" t="s">
        <v>4963</v>
      </c>
      <c r="V3791">
        <v>570885.0</v>
      </c>
    </row>
    <row r="3792" spans="19:22" ht="12.75">
      <c r="S3792" t="str">
        <f>IF(ISNUMBER(SEARCH(ZAKL_DATA!$B$18,FU!$U3792)),U3792,"")</f>
        <v>Petrovice</v>
      </c>
      <c r="T3792" t="str">
        <f t="array" ref="T3792">IFERROR(INDEX($S$3:$S$6255,SMALL(IF(ISNUMBER(SEARCH("",$S$3:$S$6255)),ROW($S$1:$S$6253),""),ROW(S3790))),"")</f>
        <v>Petrovice</v>
      </c>
      <c r="U3792" t="s">
        <v>4963</v>
      </c>
      <c r="V3792">
        <v>570893.0</v>
      </c>
    </row>
    <row r="3793" spans="19:22" ht="12.75">
      <c r="S3793" t="str">
        <f>IF(ISNUMBER(SEARCH(ZAKL_DATA!$B$18,FU!$U3793)),U3793,"")</f>
        <v>Petrovice</v>
      </c>
      <c r="T3793" t="str">
        <f t="array" ref="T3793">IFERROR(INDEX($S$3:$S$6255,SMALL(IF(ISNUMBER(SEARCH("",$S$3:$S$6255)),ROW($S$1:$S$6253),""),ROW(S3791))),"")</f>
        <v>Petrovice</v>
      </c>
      <c r="U3793" t="s">
        <v>4963</v>
      </c>
      <c r="V3793">
        <v>570907.0</v>
      </c>
    </row>
    <row r="3794" spans="19:22" ht="12.75">
      <c r="S3794" t="str">
        <f>IF(ISNUMBER(SEARCH(ZAKL_DATA!$B$18,FU!$U3794)),U3794,"")</f>
        <v>Petrovice</v>
      </c>
      <c r="T3794" t="str">
        <f t="array" ref="T3794">IFERROR(INDEX($S$3:$S$6255,SMALL(IF(ISNUMBER(SEARCH("",$S$3:$S$6255)),ROW($S$1:$S$6253),""),ROW(S3792))),"")</f>
        <v>Petrovice</v>
      </c>
      <c r="U3794" t="s">
        <v>4963</v>
      </c>
      <c r="V3794">
        <v>570915.0</v>
      </c>
    </row>
    <row r="3795" spans="19:22" ht="12.75">
      <c r="S3795" t="str">
        <f>IF(ISNUMBER(SEARCH(ZAKL_DATA!$B$18,FU!$U3795)),U3795,"")</f>
        <v>Petrovice</v>
      </c>
      <c r="T3795" t="str">
        <f t="array" ref="T3795">IFERROR(INDEX($S$3:$S$6255,SMALL(IF(ISNUMBER(SEARCH("",$S$3:$S$6255)),ROW($S$1:$S$6253),""),ROW(S3793))),"")</f>
        <v>Petrovice</v>
      </c>
      <c r="U3795" t="s">
        <v>4963</v>
      </c>
      <c r="V3795">
        <v>570923.0</v>
      </c>
    </row>
    <row r="3796" spans="19:22" ht="12.75">
      <c r="S3796" t="str">
        <f>IF(ISNUMBER(SEARCH(ZAKL_DATA!$B$18,FU!$U3796)),U3796,"")</f>
        <v>Petrovice</v>
      </c>
      <c r="T3796" t="str">
        <f t="array" ref="T3796">IFERROR(INDEX($S$3:$S$6255,SMALL(IF(ISNUMBER(SEARCH("",$S$3:$S$6255)),ROW($S$1:$S$6253),""),ROW(S3794))),"")</f>
        <v>Petrovice</v>
      </c>
      <c r="U3796" t="s">
        <v>4963</v>
      </c>
      <c r="V3796">
        <v>570931.0</v>
      </c>
    </row>
    <row r="3797" spans="19:22" ht="12.75">
      <c r="S3797" t="str">
        <f>IF(ISNUMBER(SEARCH(ZAKL_DATA!$B$18,FU!$U3797)),U3797,"")</f>
        <v>Petrovice</v>
      </c>
      <c r="T3797" t="str">
        <f t="array" ref="T3797">IFERROR(INDEX($S$3:$S$6255,SMALL(IF(ISNUMBER(SEARCH("",$S$3:$S$6255)),ROW($S$1:$S$6253),""),ROW(S3795))),"")</f>
        <v>Petrovice</v>
      </c>
      <c r="U3797" t="s">
        <v>4963</v>
      </c>
      <c r="V3797">
        <v>570940.0</v>
      </c>
    </row>
    <row r="3798" spans="19:22" ht="12.75">
      <c r="S3798" t="str">
        <f>IF(ISNUMBER(SEARCH(ZAKL_DATA!$B$18,FU!$U3798)),U3798,"")</f>
        <v>Petrovice</v>
      </c>
      <c r="T3798" t="str">
        <f t="array" ref="T3798">IFERROR(INDEX($S$3:$S$6255,SMALL(IF(ISNUMBER(SEARCH("",$S$3:$S$6255)),ROW($S$1:$S$6253),""),ROW(S3796))),"")</f>
        <v>Petrovice</v>
      </c>
      <c r="U3798" t="s">
        <v>4963</v>
      </c>
      <c r="V3798">
        <v>570958.0</v>
      </c>
    </row>
    <row r="3799" spans="19:22" ht="12.75">
      <c r="S3799" t="str">
        <f>IF(ISNUMBER(SEARCH(ZAKL_DATA!$B$18,FU!$U3799)),U3799,"")</f>
        <v>Petrovice</v>
      </c>
      <c r="T3799" t="str">
        <f t="array" ref="T3799">IFERROR(INDEX($S$3:$S$6255,SMALL(IF(ISNUMBER(SEARCH("",$S$3:$S$6255)),ROW($S$1:$S$6253),""),ROW(S3797))),"")</f>
        <v>Petrovice</v>
      </c>
      <c r="U3799" t="s">
        <v>4963</v>
      </c>
      <c r="V3799">
        <v>570966.0</v>
      </c>
    </row>
    <row r="3800" spans="19:22" ht="12.75">
      <c r="S3800" t="str">
        <f>IF(ISNUMBER(SEARCH(ZAKL_DATA!$B$18,FU!$U3800)),U3800,"")</f>
        <v>Petrovice I</v>
      </c>
      <c r="T3800" t="str">
        <f t="array" ref="T3800">IFERROR(INDEX($S$3:$S$6255,SMALL(IF(ISNUMBER(SEARCH("",$S$3:$S$6255)),ROW($S$1:$S$6253),""),ROW(S3798))),"")</f>
        <v>Petrovice I</v>
      </c>
      <c r="U3800" t="s">
        <v>4384</v>
      </c>
      <c r="V3800">
        <v>570974.0</v>
      </c>
    </row>
    <row r="3801" spans="19:22" ht="12.75">
      <c r="S3801" t="str">
        <f>IF(ISNUMBER(SEARCH(ZAKL_DATA!$B$18,FU!$U3801)),U3801,"")</f>
        <v>Petrovice II</v>
      </c>
      <c r="T3801" t="str">
        <f t="array" ref="T3801">IFERROR(INDEX($S$3:$S$6255,SMALL(IF(ISNUMBER(SEARCH("",$S$3:$S$6255)),ROW($S$1:$S$6253),""),ROW(S3799))),"")</f>
        <v>Petrovice II</v>
      </c>
      <c r="U3801" t="s">
        <v>4385</v>
      </c>
      <c r="V3801">
        <v>570982.0</v>
      </c>
    </row>
    <row r="3802" spans="19:22" ht="12.75">
      <c r="S3802" t="str">
        <f>IF(ISNUMBER(SEARCH(ZAKL_DATA!$B$18,FU!$U3802)),U3802,"")</f>
        <v>Petrovice u Karviné</v>
      </c>
      <c r="T3802" t="str">
        <f t="array" ref="T3802">IFERROR(INDEX($S$3:$S$6255,SMALL(IF(ISNUMBER(SEARCH("",$S$3:$S$6255)),ROW($S$1:$S$6253),""),ROW(S3800))),"")</f>
        <v>Petrovice u Karviné</v>
      </c>
      <c r="U3802" t="s">
        <v>8921</v>
      </c>
      <c r="V3802">
        <v>570991.0</v>
      </c>
    </row>
    <row r="3803" spans="19:22" ht="12.75">
      <c r="S3803" t="str">
        <f>IF(ISNUMBER(SEARCH(ZAKL_DATA!$B$18,FU!$U3803)),U3803,"")</f>
        <v>Petrovice u Sušice</v>
      </c>
      <c r="T3803" t="str">
        <f t="array" ref="T3803">IFERROR(INDEX($S$3:$S$6255,SMALL(IF(ISNUMBER(SEARCH("",$S$3:$S$6255)),ROW($S$1:$S$6253),""),ROW(S3801))),"")</f>
        <v>Petrovice u Sušice</v>
      </c>
      <c r="U3803" t="s">
        <v>6030</v>
      </c>
      <c r="V3803">
        <v>571008.0</v>
      </c>
    </row>
    <row r="3804" spans="19:22" ht="12.75">
      <c r="S3804" t="str">
        <f>IF(ISNUMBER(SEARCH(ZAKL_DATA!$B$18,FU!$U3804)),U3804,"")</f>
        <v>Petrovičky</v>
      </c>
      <c r="T3804" t="str">
        <f t="array" ref="T3804">IFERROR(INDEX($S$3:$S$6255,SMALL(IF(ISNUMBER(SEARCH("",$S$3:$S$6255)),ROW($S$1:$S$6253),""),ROW(S3802))),"")</f>
        <v>Petrovičky</v>
      </c>
      <c r="U3804" t="s">
        <v>5477</v>
      </c>
      <c r="V3804">
        <v>571016.0</v>
      </c>
    </row>
    <row r="3805" spans="19:22" ht="12.75">
      <c r="S3805" t="str">
        <f>IF(ISNUMBER(SEARCH(ZAKL_DATA!$B$18,FU!$U3805)),U3805,"")</f>
        <v>Petrůvka</v>
      </c>
      <c r="T3805" t="str">
        <f t="array" ref="T3805">IFERROR(INDEX($S$3:$S$6255,SMALL(IF(ISNUMBER(SEARCH("",$S$3:$S$6255)),ROW($S$1:$S$6253),""),ROW(S3803))),"")</f>
        <v>Petrůvka</v>
      </c>
      <c r="U3805" t="s">
        <v>6027</v>
      </c>
      <c r="V3805">
        <v>571024.0</v>
      </c>
    </row>
    <row r="3806" spans="19:22" ht="12.75">
      <c r="S3806" t="str">
        <f>IF(ISNUMBER(SEARCH(ZAKL_DATA!$B$18,FU!$U3806)),U3806,"")</f>
        <v>Petrůvky</v>
      </c>
      <c r="T3806" t="str">
        <f t="array" ref="T3806">IFERROR(INDEX($S$3:$S$6255,SMALL(IF(ISNUMBER(SEARCH("",$S$3:$S$6255)),ROW($S$1:$S$6253),""),ROW(S3804))),"")</f>
        <v>Petrůvky</v>
      </c>
      <c r="U3806" t="s">
        <v>8429</v>
      </c>
      <c r="V3806">
        <v>571032.0</v>
      </c>
    </row>
    <row r="3807" spans="19:22" ht="12.75">
      <c r="S3807" t="str">
        <f>IF(ISNUMBER(SEARCH(ZAKL_DATA!$B$18,FU!$U3807)),U3807,"")</f>
        <v>Petříkov</v>
      </c>
      <c r="T3807" t="str">
        <f t="array" ref="T3807">IFERROR(INDEX($S$3:$S$6255,SMALL(IF(ISNUMBER(SEARCH("",$S$3:$S$6255)),ROW($S$1:$S$6253),""),ROW(S3805))),"")</f>
        <v>Petříkov</v>
      </c>
      <c r="U3807" t="s">
        <v>4509</v>
      </c>
      <c r="V3807">
        <v>571041.0</v>
      </c>
    </row>
    <row r="3808" spans="19:22" ht="12.75">
      <c r="S3808" t="str">
        <f>IF(ISNUMBER(SEARCH(ZAKL_DATA!$B$18,FU!$U3808)),U3808,"")</f>
        <v>Petříkov</v>
      </c>
      <c r="T3808" t="str">
        <f t="array" ref="T3808">IFERROR(INDEX($S$3:$S$6255,SMALL(IF(ISNUMBER(SEARCH("",$S$3:$S$6255)),ROW($S$1:$S$6253),""),ROW(S3806))),"")</f>
        <v>Petříkov</v>
      </c>
      <c r="U3808" t="s">
        <v>4509</v>
      </c>
      <c r="V3808">
        <v>571059.0</v>
      </c>
    </row>
    <row r="3809" spans="19:22" ht="12.75">
      <c r="S3809" t="str">
        <f>IF(ISNUMBER(SEARCH(ZAKL_DATA!$B$18,FU!$U3809)),U3809,"")</f>
        <v>Petřvald</v>
      </c>
      <c r="T3809" t="str">
        <f t="array" ref="T3809">IFERROR(INDEX($S$3:$S$6255,SMALL(IF(ISNUMBER(SEARCH("",$S$3:$S$6255)),ROW($S$1:$S$6253),""),ROW(S3807))),"")</f>
        <v>Petřvald</v>
      </c>
      <c r="U3809" t="s">
        <v>8922</v>
      </c>
      <c r="V3809">
        <v>571067.0</v>
      </c>
    </row>
    <row r="3810" spans="19:22" ht="12.75">
      <c r="S3810" t="str">
        <f>IF(ISNUMBER(SEARCH(ZAKL_DATA!$B$18,FU!$U3810)),U3810,"")</f>
        <v>Petřvald</v>
      </c>
      <c r="T3810" t="str">
        <f t="array" ref="T3810">IFERROR(INDEX($S$3:$S$6255,SMALL(IF(ISNUMBER(SEARCH("",$S$3:$S$6255)),ROW($S$1:$S$6253),""),ROW(S3808))),"")</f>
        <v>Petřvald</v>
      </c>
      <c r="U3810" t="s">
        <v>8922</v>
      </c>
      <c r="V3810">
        <v>571075.0</v>
      </c>
    </row>
    <row r="3811" spans="19:22" ht="12.75">
      <c r="S3811" t="str">
        <f>IF(ISNUMBER(SEARCH(ZAKL_DATA!$B$18,FU!$U3811)),U3811,"")</f>
        <v>Pchery</v>
      </c>
      <c r="T3811" t="str">
        <f t="array" ref="T3811">IFERROR(INDEX($S$3:$S$6255,SMALL(IF(ISNUMBER(SEARCH("",$S$3:$S$6255)),ROW($S$1:$S$6253),""),ROW(S3809))),"")</f>
        <v>Pchery</v>
      </c>
      <c r="U3811" t="s">
        <v>4230</v>
      </c>
      <c r="V3811">
        <v>571083.0</v>
      </c>
    </row>
    <row r="3812" spans="19:22" ht="12.75">
      <c r="S3812" t="str">
        <f>IF(ISNUMBER(SEARCH(ZAKL_DATA!$B$18,FU!$U3812)),U3812,"")</f>
        <v>Pičín</v>
      </c>
      <c r="T3812" t="str">
        <f t="array" ref="T3812">IFERROR(INDEX($S$3:$S$6255,SMALL(IF(ISNUMBER(SEARCH("",$S$3:$S$6255)),ROW($S$1:$S$6253),""),ROW(S3810))),"")</f>
        <v>Pičín</v>
      </c>
      <c r="U3812" t="s">
        <v>4964</v>
      </c>
      <c r="V3812">
        <v>571091.0</v>
      </c>
    </row>
    <row r="3813" spans="19:22" ht="12.75">
      <c r="S3813" t="str">
        <f>IF(ISNUMBER(SEARCH(ZAKL_DATA!$B$18,FU!$U3813)),U3813,"")</f>
        <v>Pikárec</v>
      </c>
      <c r="T3813" t="str">
        <f t="array" ref="T3813">IFERROR(INDEX($S$3:$S$6255,SMALL(IF(ISNUMBER(SEARCH("",$S$3:$S$6255)),ROW($S$1:$S$6253),""),ROW(S3811))),"")</f>
        <v>Pikárec</v>
      </c>
      <c r="U3813" t="s">
        <v>5565</v>
      </c>
      <c r="V3813">
        <v>571105.0</v>
      </c>
    </row>
    <row r="3814" spans="19:22" ht="12.75">
      <c r="S3814" t="str">
        <f>IF(ISNUMBER(SEARCH(ZAKL_DATA!$B$18,FU!$U3814)),U3814,"")</f>
        <v>Pila</v>
      </c>
      <c r="T3814" t="str">
        <f t="array" ref="T3814">IFERROR(INDEX($S$3:$S$6255,SMALL(IF(ISNUMBER(SEARCH("",$S$3:$S$6255)),ROW($S$1:$S$6253),""),ROW(S3812))),"")</f>
        <v>Pila</v>
      </c>
      <c r="U3814" t="s">
        <v>6031</v>
      </c>
      <c r="V3814">
        <v>571113.0</v>
      </c>
    </row>
    <row r="3815" spans="19:22" ht="12.75">
      <c r="S3815" t="str">
        <f>IF(ISNUMBER(SEARCH(ZAKL_DATA!$B$18,FU!$U3815)),U3815,"")</f>
        <v>Pilníkov</v>
      </c>
      <c r="T3815" t="str">
        <f t="array" ref="T3815">IFERROR(INDEX($S$3:$S$6255,SMALL(IF(ISNUMBER(SEARCH("",$S$3:$S$6255)),ROW($S$1:$S$6253),""),ROW(S3813))),"")</f>
        <v>Pilníkov</v>
      </c>
      <c r="U3815" t="s">
        <v>7667</v>
      </c>
      <c r="V3815">
        <v>571121.0</v>
      </c>
    </row>
    <row r="3816" spans="19:22" ht="12.75">
      <c r="S3816" t="str">
        <f>IF(ISNUMBER(SEARCH(ZAKL_DATA!$B$18,FU!$U3816)),U3816,"")</f>
        <v>Písařov</v>
      </c>
      <c r="T3816" t="str">
        <f t="array" ref="T3816">IFERROR(INDEX($S$3:$S$6255,SMALL(IF(ISNUMBER(SEARCH("",$S$3:$S$6255)),ROW($S$1:$S$6253),""),ROW(S3814))),"")</f>
        <v>Písařov</v>
      </c>
      <c r="U3816" t="s">
        <v>4929</v>
      </c>
      <c r="V3816">
        <v>571130.0</v>
      </c>
    </row>
    <row r="3817" spans="19:22" ht="12.75">
      <c r="S3817" t="str">
        <f>IF(ISNUMBER(SEARCH(ZAKL_DATA!$B$18,FU!$U3817)),U3817,"")</f>
        <v>Písečná</v>
      </c>
      <c r="T3817" t="str">
        <f t="array" ref="T3817">IFERROR(INDEX($S$3:$S$6255,SMALL(IF(ISNUMBER(SEARCH("",$S$3:$S$6255)),ROW($S$1:$S$6253),""),ROW(S3815))),"")</f>
        <v>Písečná</v>
      </c>
      <c r="U3817" t="s">
        <v>4932</v>
      </c>
      <c r="V3817">
        <v>571148.0</v>
      </c>
    </row>
    <row r="3818" spans="19:22" ht="12.75">
      <c r="S3818" t="str">
        <f>IF(ISNUMBER(SEARCH(ZAKL_DATA!$B$18,FU!$U3818)),U3818,"")</f>
        <v>Písečná</v>
      </c>
      <c r="T3818" t="str">
        <f t="array" ref="T3818">IFERROR(INDEX($S$3:$S$6255,SMALL(IF(ISNUMBER(SEARCH("",$S$3:$S$6255)),ROW($S$1:$S$6253),""),ROW(S3816))),"")</f>
        <v>Písečná</v>
      </c>
      <c r="U3818" t="s">
        <v>4932</v>
      </c>
      <c r="V3818">
        <v>571156.0</v>
      </c>
    </row>
    <row r="3819" spans="19:22" ht="12.75">
      <c r="S3819" t="str">
        <f>IF(ISNUMBER(SEARCH(ZAKL_DATA!$B$18,FU!$U3819)),U3819,"")</f>
        <v>Písečná</v>
      </c>
      <c r="T3819" t="str">
        <f t="array" ref="T3819">IFERROR(INDEX($S$3:$S$6255,SMALL(IF(ISNUMBER(SEARCH("",$S$3:$S$6255)),ROW($S$1:$S$6253),""),ROW(S3817))),"")</f>
        <v>Písečná</v>
      </c>
      <c r="U3819" t="s">
        <v>4932</v>
      </c>
      <c r="V3819">
        <v>571164.0</v>
      </c>
    </row>
    <row r="3820" spans="19:22" ht="12.75">
      <c r="S3820" t="str">
        <f>IF(ISNUMBER(SEARCH(ZAKL_DATA!$B$18,FU!$U3820)),U3820,"")</f>
        <v>Písečné</v>
      </c>
      <c r="T3820" t="str">
        <f t="array" ref="T3820">IFERROR(INDEX($S$3:$S$6255,SMALL(IF(ISNUMBER(SEARCH("",$S$3:$S$6255)),ROW($S$1:$S$6253),""),ROW(S3818))),"")</f>
        <v>Písečné</v>
      </c>
      <c r="U3820" t="s">
        <v>5335</v>
      </c>
      <c r="V3820">
        <v>571172.0</v>
      </c>
    </row>
    <row r="3821" spans="19:22" ht="12.75">
      <c r="S3821" t="str">
        <f>IF(ISNUMBER(SEARCH(ZAKL_DATA!$B$18,FU!$U3821)),U3821,"")</f>
        <v>Písečné</v>
      </c>
      <c r="T3821" t="str">
        <f t="array" ref="T3821">IFERROR(INDEX($S$3:$S$6255,SMALL(IF(ISNUMBER(SEARCH("",$S$3:$S$6255)),ROW($S$1:$S$6253),""),ROW(S3819))),"")</f>
        <v>Písečné</v>
      </c>
      <c r="U3821" t="s">
        <v>5335</v>
      </c>
      <c r="V3821">
        <v>571181.0</v>
      </c>
    </row>
    <row r="3822" spans="19:22" ht="12.75">
      <c r="S3822" t="str">
        <f>IF(ISNUMBER(SEARCH(ZAKL_DATA!$B$18,FU!$U3822)),U3822,"")</f>
        <v>Písek</v>
      </c>
      <c r="T3822" t="str">
        <f t="array" ref="T3822">IFERROR(INDEX($S$3:$S$6255,SMALL(IF(ISNUMBER(SEARCH("",$S$3:$S$6255)),ROW($S$1:$S$6253),""),ROW(S3820))),"")</f>
        <v>Písek</v>
      </c>
      <c r="U3822" t="s">
        <v>3791</v>
      </c>
      <c r="V3822">
        <v>571199.0</v>
      </c>
    </row>
    <row r="3823" spans="19:22" ht="12.75">
      <c r="S3823" t="str">
        <f>IF(ISNUMBER(SEARCH(ZAKL_DATA!$B$18,FU!$U3823)),U3823,"")</f>
        <v>Písek</v>
      </c>
      <c r="T3823" t="str">
        <f t="array" ref="T3823">IFERROR(INDEX($S$3:$S$6255,SMALL(IF(ISNUMBER(SEARCH("",$S$3:$S$6255)),ROW($S$1:$S$6253),""),ROW(S3821))),"")</f>
        <v>Písek</v>
      </c>
      <c r="U3823" t="s">
        <v>3791</v>
      </c>
      <c r="V3823">
        <v>571202.0</v>
      </c>
    </row>
    <row r="3824" spans="19:22" ht="12.75">
      <c r="S3824" t="str">
        <f>IF(ISNUMBER(SEARCH(ZAKL_DATA!$B$18,FU!$U3824)),U3824,"")</f>
        <v>Písek</v>
      </c>
      <c r="T3824" t="str">
        <f t="array" ref="T3824">IFERROR(INDEX($S$3:$S$6255,SMALL(IF(ISNUMBER(SEARCH("",$S$3:$S$6255)),ROW($S$1:$S$6253),""),ROW(S3822))),"")</f>
        <v>Písek</v>
      </c>
      <c r="U3824" t="s">
        <v>3791</v>
      </c>
      <c r="V3824">
        <v>571211.0</v>
      </c>
    </row>
    <row r="3825" spans="19:22" ht="12.75">
      <c r="S3825" t="str">
        <f>IF(ISNUMBER(SEARCH(ZAKL_DATA!$B$18,FU!$U3825)),U3825,"")</f>
        <v>Písková Lhota</v>
      </c>
      <c r="T3825" t="str">
        <f t="array" ref="T3825">IFERROR(INDEX($S$3:$S$6255,SMALL(IF(ISNUMBER(SEARCH("",$S$3:$S$6255)),ROW($S$1:$S$6253),""),ROW(S3823))),"")</f>
        <v>Písková Lhota</v>
      </c>
      <c r="U3825" t="s">
        <v>4578</v>
      </c>
      <c r="V3825">
        <v>571229.0</v>
      </c>
    </row>
    <row r="3826" spans="19:22" ht="12.75">
      <c r="S3826" t="str">
        <f>IF(ISNUMBER(SEARCH(ZAKL_DATA!$B$18,FU!$U3826)),U3826,"")</f>
        <v>Písková Lhota</v>
      </c>
      <c r="T3826" t="str">
        <f t="array" ref="T3826">IFERROR(INDEX($S$3:$S$6255,SMALL(IF(ISNUMBER(SEARCH("",$S$3:$S$6255)),ROW($S$1:$S$6253),""),ROW(S3824))),"")</f>
        <v>Písková Lhota</v>
      </c>
      <c r="U3826" t="s">
        <v>4578</v>
      </c>
      <c r="V3826">
        <v>571237.0</v>
      </c>
    </row>
    <row r="3827" spans="19:22" ht="12.75">
      <c r="S3827" t="str">
        <f>IF(ISNUMBER(SEARCH(ZAKL_DATA!$B$18,FU!$U3827)),U3827,"")</f>
        <v>Pístina</v>
      </c>
      <c r="T3827" t="str">
        <f t="array" ref="T3827">IFERROR(INDEX($S$3:$S$6255,SMALL(IF(ISNUMBER(SEARCH("",$S$3:$S$6255)),ROW($S$1:$S$6253),""),ROW(S3825))),"")</f>
        <v>Pístina</v>
      </c>
      <c r="U3827" t="s">
        <v>6255</v>
      </c>
      <c r="V3827">
        <v>571245.0</v>
      </c>
    </row>
    <row r="3828" spans="19:22" ht="12.75">
      <c r="S3828" t="str">
        <f>IF(ISNUMBER(SEARCH(ZAKL_DATA!$B$18,FU!$U3828)),U3828,"")</f>
        <v>Písty</v>
      </c>
      <c r="T3828" t="str">
        <f t="array" ref="T3828">IFERROR(INDEX($S$3:$S$6255,SMALL(IF(ISNUMBER(SEARCH("",$S$3:$S$6255)),ROW($S$1:$S$6253),""),ROW(S3826))),"")</f>
        <v>Písty</v>
      </c>
      <c r="U3828" t="s">
        <v>4686</v>
      </c>
      <c r="V3828">
        <v>571253.0</v>
      </c>
    </row>
    <row r="3829" spans="19:22" ht="12.75">
      <c r="S3829" t="str">
        <f>IF(ISNUMBER(SEARCH(ZAKL_DATA!$B$18,FU!$U3829)),U3829,"")</f>
        <v>Píšť</v>
      </c>
      <c r="T3829" t="str">
        <f t="array" ref="T3829">IFERROR(INDEX($S$3:$S$6255,SMALL(IF(ISNUMBER(SEARCH("",$S$3:$S$6255)),ROW($S$1:$S$6253),""),ROW(S3827))),"")</f>
        <v>Píšť</v>
      </c>
      <c r="U3829" t="s">
        <v>3760</v>
      </c>
      <c r="V3829">
        <v>571261.0</v>
      </c>
    </row>
    <row r="3830" spans="19:22" ht="12.75">
      <c r="S3830" t="str">
        <f>IF(ISNUMBER(SEARCH(ZAKL_DATA!$B$18,FU!$U3830)),U3830,"")</f>
        <v>Píšť</v>
      </c>
      <c r="T3830" t="str">
        <f t="array" ref="T3830">IFERROR(INDEX($S$3:$S$6255,SMALL(IF(ISNUMBER(SEARCH("",$S$3:$S$6255)),ROW($S$1:$S$6253),""),ROW(S3828))),"")</f>
        <v>Píšť</v>
      </c>
      <c r="U3830" t="s">
        <v>3760</v>
      </c>
      <c r="V3830">
        <v>571270.0</v>
      </c>
    </row>
    <row r="3831" spans="19:22" ht="12.75">
      <c r="S3831" t="str">
        <f>IF(ISNUMBER(SEARCH(ZAKL_DATA!$B$18,FU!$U3831)),U3831,"")</f>
        <v>Píšťany</v>
      </c>
      <c r="T3831" t="str">
        <f t="array" ref="T3831">IFERROR(INDEX($S$3:$S$6255,SMALL(IF(ISNUMBER(SEARCH("",$S$3:$S$6255)),ROW($S$1:$S$6253),""),ROW(S3829))),"")</f>
        <v>Píšťany</v>
      </c>
      <c r="U3831" t="s">
        <v>5095</v>
      </c>
      <c r="V3831">
        <v>571288.0</v>
      </c>
    </row>
    <row r="3832" spans="19:22" ht="12.75">
      <c r="S3832" t="str">
        <f>IF(ISNUMBER(SEARCH(ZAKL_DATA!$B$18,FU!$U3832)),U3832,"")</f>
        <v>Pištín</v>
      </c>
      <c r="T3832" t="str">
        <f t="array" ref="T3832">IFERROR(INDEX($S$3:$S$6255,SMALL(IF(ISNUMBER(SEARCH("",$S$3:$S$6255)),ROW($S$1:$S$6253),""),ROW(S3830))),"")</f>
        <v>Pištín</v>
      </c>
      <c r="U3832" t="s">
        <v>4537</v>
      </c>
      <c r="V3832">
        <v>571296.0</v>
      </c>
    </row>
    <row r="3833" spans="19:22" ht="12.75">
      <c r="S3833" t="str">
        <f>IF(ISNUMBER(SEARCH(ZAKL_DATA!$B$18,FU!$U3833)),U3833,"")</f>
        <v>Pitín</v>
      </c>
      <c r="T3833" t="str">
        <f t="array" ref="T3833">IFERROR(INDEX($S$3:$S$6255,SMALL(IF(ISNUMBER(SEARCH("",$S$3:$S$6255)),ROW($S$1:$S$6253),""),ROW(S3831))),"")</f>
        <v>Pitín</v>
      </c>
      <c r="U3833" t="s">
        <v>8495</v>
      </c>
      <c r="V3833">
        <v>571300.0</v>
      </c>
    </row>
    <row r="3834" spans="19:22" ht="12.75">
      <c r="S3834" t="str">
        <f>IF(ISNUMBER(SEARCH(ZAKL_DATA!$B$18,FU!$U3834)),U3834,"")</f>
        <v>Pivín</v>
      </c>
      <c r="T3834" t="str">
        <f t="array" ref="T3834">IFERROR(INDEX($S$3:$S$6255,SMALL(IF(ISNUMBER(SEARCH("",$S$3:$S$6255)),ROW($S$1:$S$6253),""),ROW(S3832))),"")</f>
        <v>Pivín</v>
      </c>
      <c r="U3834" t="s">
        <v>8340</v>
      </c>
      <c r="V3834">
        <v>571318.0</v>
      </c>
    </row>
    <row r="3835" spans="19:22" ht="12.75">
      <c r="S3835" t="str">
        <f>IF(ISNUMBER(SEARCH(ZAKL_DATA!$B$18,FU!$U3835)),U3835,"")</f>
        <v>Pivkovice</v>
      </c>
      <c r="T3835" t="str">
        <f t="array" ref="T3835">IFERROR(INDEX($S$3:$S$6255,SMALL(IF(ISNUMBER(SEARCH("",$S$3:$S$6255)),ROW($S$1:$S$6253),""),ROW(S3833))),"")</f>
        <v>Pivkovice</v>
      </c>
      <c r="U3835" t="s">
        <v>8909</v>
      </c>
      <c r="V3835">
        <v>571326.0</v>
      </c>
    </row>
    <row r="3836" spans="19:22" ht="12.75">
      <c r="S3836" t="str">
        <f>IF(ISNUMBER(SEARCH(ZAKL_DATA!$B$18,FU!$U3836)),U3836,"")</f>
        <v>Planá</v>
      </c>
      <c r="T3836" t="str">
        <f t="array" ref="T3836">IFERROR(INDEX($S$3:$S$6255,SMALL(IF(ISNUMBER(SEARCH("",$S$3:$S$6255)),ROW($S$1:$S$6253),""),ROW(S3834))),"")</f>
        <v>Planá</v>
      </c>
      <c r="U3836" t="s">
        <v>4465</v>
      </c>
      <c r="V3836">
        <v>571334.0</v>
      </c>
    </row>
    <row r="3837" spans="19:22" ht="12.75">
      <c r="S3837" t="str">
        <f>IF(ISNUMBER(SEARCH(ZAKL_DATA!$B$18,FU!$U3837)),U3837,"")</f>
        <v>Planá</v>
      </c>
      <c r="T3837" t="str">
        <f t="array" ref="T3837">IFERROR(INDEX($S$3:$S$6255,SMALL(IF(ISNUMBER(SEARCH("",$S$3:$S$6255)),ROW($S$1:$S$6253),""),ROW(S3835))),"")</f>
        <v>Planá</v>
      </c>
      <c r="U3837" t="s">
        <v>4465</v>
      </c>
      <c r="V3837">
        <v>571342.0</v>
      </c>
    </row>
    <row r="3838" spans="19:22" ht="12.75">
      <c r="S3838" t="str">
        <f>IF(ISNUMBER(SEARCH(ZAKL_DATA!$B$18,FU!$U3838)),U3838,"")</f>
        <v>Planá nad Lužnicí</v>
      </c>
      <c r="T3838" t="str">
        <f t="array" ref="T3838">IFERROR(INDEX($S$3:$S$6255,SMALL(IF(ISNUMBER(SEARCH("",$S$3:$S$6255)),ROW($S$1:$S$6253),""),ROW(S3836))),"")</f>
        <v>Planá nad Lužnicí</v>
      </c>
      <c r="U3838" t="s">
        <v>5781</v>
      </c>
      <c r="V3838">
        <v>571351.0</v>
      </c>
    </row>
    <row r="3839" spans="19:22" ht="12.75">
      <c r="S3839" t="str">
        <f>IF(ISNUMBER(SEARCH(ZAKL_DATA!$B$18,FU!$U3839)),U3839,"")</f>
        <v>Plaňany</v>
      </c>
      <c r="T3839" t="str">
        <f t="array" ref="T3839">IFERROR(INDEX($S$3:$S$6255,SMALL(IF(ISNUMBER(SEARCH("",$S$3:$S$6255)),ROW($S$1:$S$6253),""),ROW(S3837))),"")</f>
        <v>Plaňany</v>
      </c>
      <c r="U3839" t="s">
        <v>4312</v>
      </c>
      <c r="V3839">
        <v>571377.0</v>
      </c>
    </row>
    <row r="3840" spans="19:22" ht="12.75">
      <c r="S3840" t="str">
        <f>IF(ISNUMBER(SEARCH(ZAKL_DATA!$B$18,FU!$U3840)),U3840,"")</f>
        <v>Plandry</v>
      </c>
      <c r="T3840" t="str">
        <f t="array" ref="T3840">IFERROR(INDEX($S$3:$S$6255,SMALL(IF(ISNUMBER(SEARCH("",$S$3:$S$6255)),ROW($S$1:$S$6253),""),ROW(S3838))),"")</f>
        <v>Plandry</v>
      </c>
      <c r="U3840" t="s">
        <v>8188</v>
      </c>
      <c r="V3840">
        <v>571385.0</v>
      </c>
    </row>
    <row r="3841" spans="19:22" ht="12.75">
      <c r="S3841" t="str">
        <f>IF(ISNUMBER(SEARCH(ZAKL_DATA!$B$18,FU!$U3841)),U3841,"")</f>
        <v>Pláně</v>
      </c>
      <c r="T3841" t="str">
        <f t="array" ref="T3841">IFERROR(INDEX($S$3:$S$6255,SMALL(IF(ISNUMBER(SEARCH("",$S$3:$S$6255)),ROW($S$1:$S$6253),""),ROW(S3839))),"")</f>
        <v>Pláně</v>
      </c>
      <c r="U3841" t="s">
        <v>4002</v>
      </c>
      <c r="V3841">
        <v>571393.0</v>
      </c>
    </row>
    <row r="3842" spans="19:22" ht="12.75">
      <c r="S3842" t="str">
        <f>IF(ISNUMBER(SEARCH(ZAKL_DATA!$B$18,FU!$U3842)),U3842,"")</f>
        <v>Plánice</v>
      </c>
      <c r="T3842" t="str">
        <f t="array" ref="T3842">IFERROR(INDEX($S$3:$S$6255,SMALL(IF(ISNUMBER(SEARCH("",$S$3:$S$6255)),ROW($S$1:$S$6253),""),ROW(S3840))),"")</f>
        <v>Plánice</v>
      </c>
      <c r="U3842" t="s">
        <v>6032</v>
      </c>
      <c r="V3842">
        <v>571407.0</v>
      </c>
    </row>
    <row r="3843" spans="19:22" ht="12.75">
      <c r="S3843" t="str">
        <f>IF(ISNUMBER(SEARCH(ZAKL_DATA!$B$18,FU!$U3843)),U3843,"")</f>
        <v>Plasy</v>
      </c>
      <c r="T3843" t="str">
        <f t="array" ref="T3843">IFERROR(INDEX($S$3:$S$6255,SMALL(IF(ISNUMBER(SEARCH("",$S$3:$S$6255)),ROW($S$1:$S$6253),""),ROW(S3841))),"")</f>
        <v>Plasy</v>
      </c>
      <c r="U3843" t="s">
        <v>6152</v>
      </c>
      <c r="V3843">
        <v>571415.0</v>
      </c>
    </row>
    <row r="3844" spans="19:22" ht="12.75">
      <c r="S3844" t="str">
        <f>IF(ISNUMBER(SEARCH(ZAKL_DATA!$B$18,FU!$U3844)),U3844,"")</f>
        <v>Plav</v>
      </c>
      <c r="T3844" t="str">
        <f t="array" ref="T3844">IFERROR(INDEX($S$3:$S$6255,SMALL(IF(ISNUMBER(SEARCH("",$S$3:$S$6255)),ROW($S$1:$S$6253),""),ROW(S3842))),"")</f>
        <v>Plav</v>
      </c>
      <c r="U3844" t="s">
        <v>4480</v>
      </c>
      <c r="V3844">
        <v>571423.0</v>
      </c>
    </row>
    <row r="3845" spans="19:22" ht="12.75">
      <c r="S3845" t="str">
        <f>IF(ISNUMBER(SEARCH(ZAKL_DATA!$B$18,FU!$U3845)),U3845,"")</f>
        <v>Plaveč</v>
      </c>
      <c r="T3845" t="str">
        <f t="array" ref="T3845">IFERROR(INDEX($S$3:$S$6255,SMALL(IF(ISNUMBER(SEARCH("",$S$3:$S$6255)),ROW($S$1:$S$6253),""),ROW(S3843))),"")</f>
        <v>Plaveč</v>
      </c>
      <c r="U3845" t="s">
        <v>8637</v>
      </c>
      <c r="V3845">
        <v>571431.0</v>
      </c>
    </row>
    <row r="3846" spans="19:22" ht="12.75">
      <c r="S3846" t="str">
        <f>IF(ISNUMBER(SEARCH(ZAKL_DATA!$B$18,FU!$U3846)),U3846,"")</f>
        <v>Plavsko</v>
      </c>
      <c r="T3846" t="str">
        <f t="array" ref="T3846">IFERROR(INDEX($S$3:$S$6255,SMALL(IF(ISNUMBER(SEARCH("",$S$3:$S$6255)),ROW($S$1:$S$6253),""),ROW(S3844))),"")</f>
        <v>Plavsko</v>
      </c>
      <c r="U3846" t="s">
        <v>3750</v>
      </c>
      <c r="V3846">
        <v>571440.0</v>
      </c>
    </row>
    <row r="3847" spans="19:22" ht="12.75">
      <c r="S3847" t="str">
        <f>IF(ISNUMBER(SEARCH(ZAKL_DATA!$B$18,FU!$U3847)),U3847,"")</f>
        <v>Plavy</v>
      </c>
      <c r="T3847" t="str">
        <f t="array" ref="T3847">IFERROR(INDEX($S$3:$S$6255,SMALL(IF(ISNUMBER(SEARCH("",$S$3:$S$6255)),ROW($S$1:$S$6253),""),ROW(S3845))),"")</f>
        <v>Plavy</v>
      </c>
      <c r="U3847" t="s">
        <v>6487</v>
      </c>
      <c r="V3847">
        <v>571458.0</v>
      </c>
    </row>
    <row r="3848" spans="19:22" ht="12.75">
      <c r="S3848" t="str">
        <f>IF(ISNUMBER(SEARCH(ZAKL_DATA!$B$18,FU!$U3848)),U3848,"")</f>
        <v>Plazy</v>
      </c>
      <c r="T3848" t="str">
        <f t="array" ref="T3848">IFERROR(INDEX($S$3:$S$6255,SMALL(IF(ISNUMBER(SEARCH("",$S$3:$S$6255)),ROW($S$1:$S$6253),""),ROW(S3846))),"")</f>
        <v>Plazy</v>
      </c>
      <c r="U3848" t="s">
        <v>4579</v>
      </c>
      <c r="V3848">
        <v>571466.0</v>
      </c>
    </row>
    <row r="3849" spans="19:22" ht="12.75">
      <c r="S3849" t="str">
        <f>IF(ISNUMBER(SEARCH(ZAKL_DATA!$B$18,FU!$U3849)),U3849,"")</f>
        <v>Plenkovice</v>
      </c>
      <c r="T3849" t="str">
        <f t="array" ref="T3849">IFERROR(INDEX($S$3:$S$6255,SMALL(IF(ISNUMBER(SEARCH("",$S$3:$S$6255)),ROW($S$1:$S$6253),""),ROW(S3847))),"")</f>
        <v>Plenkovice</v>
      </c>
      <c r="U3849" t="s">
        <v>5575</v>
      </c>
      <c r="V3849">
        <v>571474.0</v>
      </c>
    </row>
    <row r="3850" spans="19:22" ht="12.75">
      <c r="S3850" t="str">
        <f>IF(ISNUMBER(SEARCH(ZAKL_DATA!$B$18,FU!$U3850)),U3850,"")</f>
        <v>Plesná</v>
      </c>
      <c r="T3850" t="str">
        <f t="array" ref="T3850">IFERROR(INDEX($S$3:$S$6255,SMALL(IF(ISNUMBER(SEARCH("",$S$3:$S$6255)),ROW($S$1:$S$6253),""),ROW(S3848))),"")</f>
        <v>Plesná</v>
      </c>
      <c r="U3850" t="s">
        <v>5938</v>
      </c>
      <c r="V3850">
        <v>571482.0</v>
      </c>
    </row>
    <row r="3851" spans="19:22" ht="12.75">
      <c r="S3851" t="str">
        <f>IF(ISNUMBER(SEARCH(ZAKL_DATA!$B$18,FU!$U3851)),U3851,"")</f>
        <v>Pleše</v>
      </c>
      <c r="T3851" t="str">
        <f t="array" ref="T3851">IFERROR(INDEX($S$3:$S$6255,SMALL(IF(ISNUMBER(SEARCH("",$S$3:$S$6255)),ROW($S$1:$S$6253),""),ROW(S3849))),"")</f>
        <v>Pleše</v>
      </c>
      <c r="U3851" t="s">
        <v>3733</v>
      </c>
      <c r="V3851">
        <v>571491.0</v>
      </c>
    </row>
    <row r="3852" spans="19:22" ht="12.75">
      <c r="S3852" t="str">
        <f>IF(ISNUMBER(SEARCH(ZAKL_DATA!$B$18,FU!$U3852)),U3852,"")</f>
        <v>Plešnice</v>
      </c>
      <c r="T3852" t="str">
        <f t="array" ref="T3852">IFERROR(INDEX($S$3:$S$6255,SMALL(IF(ISNUMBER(SEARCH("",$S$3:$S$6255)),ROW($S$1:$S$6253),""),ROW(S3850))),"")</f>
        <v>Plešnice</v>
      </c>
      <c r="U3852" t="s">
        <v>6153</v>
      </c>
      <c r="V3852">
        <v>571504.0</v>
      </c>
    </row>
    <row r="3853" spans="19:22" ht="12.75">
      <c r="S3853" t="str">
        <f>IF(ISNUMBER(SEARCH(ZAKL_DATA!$B$18,FU!$U3853)),U3853,"")</f>
        <v>Pletený Újezd</v>
      </c>
      <c r="T3853" t="str">
        <f t="array" ref="T3853">IFERROR(INDEX($S$3:$S$6255,SMALL(IF(ISNUMBER(SEARCH("",$S$3:$S$6255)),ROW($S$1:$S$6253),""),ROW(S3851))),"")</f>
        <v>Pletený Újezd</v>
      </c>
      <c r="U3853" t="s">
        <v>4231</v>
      </c>
      <c r="V3853">
        <v>571512.0</v>
      </c>
    </row>
    <row r="3854" spans="19:22" ht="12.75">
      <c r="S3854" t="str">
        <f>IF(ISNUMBER(SEARCH(ZAKL_DATA!$B$18,FU!$U3854)),U3854,"")</f>
        <v>Plch</v>
      </c>
      <c r="T3854" t="str">
        <f t="array" ref="T3854">IFERROR(INDEX($S$3:$S$6255,SMALL(IF(ISNUMBER(SEARCH("",$S$3:$S$6255)),ROW($S$1:$S$6253),""),ROW(S3852))),"")</f>
        <v>Plch</v>
      </c>
      <c r="U3854" t="s">
        <v>7205</v>
      </c>
      <c r="V3854">
        <v>571521.0</v>
      </c>
    </row>
    <row r="3855" spans="19:22" ht="12.75">
      <c r="S3855" t="str">
        <f>IF(ISNUMBER(SEARCH(ZAKL_DATA!$B$18,FU!$U3855)),U3855,"")</f>
        <v>Plchov</v>
      </c>
      <c r="T3855" t="str">
        <f t="array" ref="T3855">IFERROR(INDEX($S$3:$S$6255,SMALL(IF(ISNUMBER(SEARCH("",$S$3:$S$6255)),ROW($S$1:$S$6253),""),ROW(S3853))),"")</f>
        <v>Plchov</v>
      </c>
      <c r="U3855" t="s">
        <v>6520</v>
      </c>
      <c r="V3855">
        <v>571539.0</v>
      </c>
    </row>
    <row r="3856" spans="19:22" ht="12.75">
      <c r="S3856" t="str">
        <f>IF(ISNUMBER(SEARCH(ZAKL_DATA!$B$18,FU!$U3856)),U3856,"")</f>
        <v>Plchovice</v>
      </c>
      <c r="T3856" t="str">
        <f t="array" ref="T3856">IFERROR(INDEX($S$3:$S$6255,SMALL(IF(ISNUMBER(SEARCH("",$S$3:$S$6255)),ROW($S$1:$S$6253),""),ROW(S3854))),"")</f>
        <v>Plchovice</v>
      </c>
      <c r="U3856" t="s">
        <v>7733</v>
      </c>
      <c r="V3856">
        <v>571547.0</v>
      </c>
    </row>
    <row r="3857" spans="19:22" ht="12.75">
      <c r="S3857" t="str">
        <f>IF(ISNUMBER(SEARCH(ZAKL_DATA!$B$18,FU!$U3857)),U3857,"")</f>
        <v>Plískov</v>
      </c>
      <c r="T3857" t="str">
        <f t="array" ref="T3857">IFERROR(INDEX($S$3:$S$6255,SMALL(IF(ISNUMBER(SEARCH("",$S$3:$S$6255)),ROW($S$1:$S$6253),""),ROW(S3855))),"")</f>
        <v>Plískov</v>
      </c>
      <c r="U3857" t="s">
        <v>6746</v>
      </c>
      <c r="V3857">
        <v>571555.0</v>
      </c>
    </row>
    <row r="3858" spans="19:22" ht="12.75">
      <c r="S3858" t="str">
        <f>IF(ISNUMBER(SEARCH(ZAKL_DATA!$B$18,FU!$U3858)),U3858,"")</f>
        <v>Ploskovice</v>
      </c>
      <c r="T3858" t="str">
        <f t="array" ref="T3858">IFERROR(INDEX($S$3:$S$6255,SMALL(IF(ISNUMBER(SEARCH("",$S$3:$S$6255)),ROW($S$1:$S$6253),""),ROW(S3856))),"")</f>
        <v>Ploskovice</v>
      </c>
      <c r="U3858" t="s">
        <v>6625</v>
      </c>
      <c r="V3858">
        <v>571563.0</v>
      </c>
    </row>
    <row r="3859" spans="19:22" ht="12.75">
      <c r="S3859" t="str">
        <f>IF(ISNUMBER(SEARCH(ZAKL_DATA!$B$18,FU!$U3859)),U3859,"")</f>
        <v>Pluhův Žďár</v>
      </c>
      <c r="T3859" t="str">
        <f t="array" ref="T3859">IFERROR(INDEX($S$3:$S$6255,SMALL(IF(ISNUMBER(SEARCH("",$S$3:$S$6255)),ROW($S$1:$S$6253),""),ROW(S3857))),"")</f>
        <v>Pluhův Žďár</v>
      </c>
      <c r="U3859" t="s">
        <v>5339</v>
      </c>
      <c r="V3859">
        <v>571571.0</v>
      </c>
    </row>
    <row r="3860" spans="19:22" ht="12.75">
      <c r="S3860" t="str">
        <f>IF(ISNUMBER(SEARCH(ZAKL_DATA!$B$18,FU!$U3860)),U3860,"")</f>
        <v>Plumlov</v>
      </c>
      <c r="T3860" t="str">
        <f t="array" ref="T3860">IFERROR(INDEX($S$3:$S$6255,SMALL(IF(ISNUMBER(SEARCH("",$S$3:$S$6255)),ROW($S$1:$S$6253),""),ROW(S3858))),"")</f>
        <v>Plumlov</v>
      </c>
      <c r="U3860" t="s">
        <v>8341</v>
      </c>
      <c r="V3860">
        <v>571580.0</v>
      </c>
    </row>
    <row r="3861" spans="19:22" ht="12.75">
      <c r="S3861" t="str">
        <f>IF(ISNUMBER(SEARCH(ZAKL_DATA!$B$18,FU!$U3861)),U3861,"")</f>
        <v>Plužná</v>
      </c>
      <c r="T3861" t="str">
        <f t="array" ref="T3861">IFERROR(INDEX($S$3:$S$6255,SMALL(IF(ISNUMBER(SEARCH("",$S$3:$S$6255)),ROW($S$1:$S$6253),""),ROW(S3859))),"")</f>
        <v>Plužná</v>
      </c>
      <c r="U3861" t="s">
        <v>6641</v>
      </c>
      <c r="V3861">
        <v>571598.0</v>
      </c>
    </row>
    <row r="3862" spans="19:22" ht="12.75">
      <c r="S3862" t="str">
        <f>IF(ISNUMBER(SEARCH(ZAKL_DATA!$B$18,FU!$U3862)),U3862,"")</f>
        <v>Plzeň</v>
      </c>
      <c r="T3862" t="str">
        <f t="array" ref="T3862">IFERROR(INDEX($S$3:$S$6255,SMALL(IF(ISNUMBER(SEARCH("",$S$3:$S$6255)),ROW($S$1:$S$6253),""),ROW(S3860))),"")</f>
        <v>Plzeň</v>
      </c>
      <c r="U3862" t="s">
        <v>5940</v>
      </c>
      <c r="V3862">
        <v>571601.0</v>
      </c>
    </row>
    <row r="3863" spans="19:22" ht="12.75">
      <c r="S3863" t="str">
        <f>IF(ISNUMBER(SEARCH(ZAKL_DATA!$B$18,FU!$U3863)),U3863,"")</f>
        <v>Pnětluky</v>
      </c>
      <c r="T3863" t="str">
        <f t="array" ref="T3863">IFERROR(INDEX($S$3:$S$6255,SMALL(IF(ISNUMBER(SEARCH("",$S$3:$S$6255)),ROW($S$1:$S$6253),""),ROW(S3861))),"")</f>
        <v>Pnětluky</v>
      </c>
      <c r="U3863" t="s">
        <v>6722</v>
      </c>
      <c r="V3863">
        <v>571610.0</v>
      </c>
    </row>
    <row r="3864" spans="19:22" ht="12.75">
      <c r="S3864" t="str">
        <f>IF(ISNUMBER(SEARCH(ZAKL_DATA!$B$18,FU!$U3864)),U3864,"")</f>
        <v>Pňovany</v>
      </c>
      <c r="T3864" t="str">
        <f t="array" ref="T3864">IFERROR(INDEX($S$3:$S$6255,SMALL(IF(ISNUMBER(SEARCH("",$S$3:$S$6255)),ROW($S$1:$S$6253),""),ROW(S3862))),"")</f>
        <v>Pňovany</v>
      </c>
      <c r="U3864" t="s">
        <v>6154</v>
      </c>
      <c r="V3864">
        <v>571628.0</v>
      </c>
    </row>
    <row r="3865" spans="19:22" ht="12.75">
      <c r="S3865" t="str">
        <f>IF(ISNUMBER(SEARCH(ZAKL_DATA!$B$18,FU!$U3865)),U3865,"")</f>
        <v>Pňovice</v>
      </c>
      <c r="T3865" t="str">
        <f t="array" ref="T3865">IFERROR(INDEX($S$3:$S$6255,SMALL(IF(ISNUMBER(SEARCH("",$S$3:$S$6255)),ROW($S$1:$S$6253),""),ROW(S3863))),"")</f>
        <v>Pňovice</v>
      </c>
      <c r="U3865" t="s">
        <v>5725</v>
      </c>
      <c r="V3865">
        <v>571636.0</v>
      </c>
    </row>
    <row r="3866" spans="19:22" ht="12.75">
      <c r="S3866" t="str">
        <f>IF(ISNUMBER(SEARCH(ZAKL_DATA!$B$18,FU!$U3866)),U3866,"")</f>
        <v>Pňov-Předhradí</v>
      </c>
      <c r="T3866" t="str">
        <f t="array" ref="T3866">IFERROR(INDEX($S$3:$S$6255,SMALL(IF(ISNUMBER(SEARCH("",$S$3:$S$6255)),ROW($S$1:$S$6253),""),ROW(S3864))),"")</f>
        <v>Pňov-Předhradí</v>
      </c>
      <c r="U3866" t="s">
        <v>4687</v>
      </c>
      <c r="V3866">
        <v>571644.0</v>
      </c>
    </row>
    <row r="3867" spans="19:22" ht="12.75">
      <c r="S3867" t="str">
        <f>IF(ISNUMBER(SEARCH(ZAKL_DATA!$B$18,FU!$U3867)),U3867,"")</f>
        <v>Poběžovice</v>
      </c>
      <c r="T3867" t="str">
        <f t="array" ref="T3867">IFERROR(INDEX($S$3:$S$6255,SMALL(IF(ISNUMBER(SEARCH("",$S$3:$S$6255)),ROW($S$1:$S$6253),""),ROW(S3865))),"")</f>
        <v>Poběžovice</v>
      </c>
      <c r="U3867" t="s">
        <v>5902</v>
      </c>
      <c r="V3867">
        <v>571652.0</v>
      </c>
    </row>
    <row r="3868" spans="19:22" ht="12.75">
      <c r="S3868" t="str">
        <f>IF(ISNUMBER(SEARCH(ZAKL_DATA!$B$18,FU!$U3868)),U3868,"")</f>
        <v>Poběžovice u Holic</v>
      </c>
      <c r="T3868" t="str">
        <f t="array" ref="T3868">IFERROR(INDEX($S$3:$S$6255,SMALL(IF(ISNUMBER(SEARCH("",$S$3:$S$6255)),ROW($S$1:$S$6253),""),ROW(S3866))),"")</f>
        <v>Poběžovice u Holic</v>
      </c>
      <c r="U3868" t="s">
        <v>7386</v>
      </c>
      <c r="V3868">
        <v>571661.0</v>
      </c>
    </row>
    <row r="3869" spans="19:22" ht="12.75">
      <c r="S3869" t="str">
        <f>IF(ISNUMBER(SEARCH(ZAKL_DATA!$B$18,FU!$U3869)),U3869,"")</f>
        <v>Poběžovice u Přelouče</v>
      </c>
      <c r="T3869" t="str">
        <f t="array" ref="T3869">IFERROR(INDEX($S$3:$S$6255,SMALL(IF(ISNUMBER(SEARCH("",$S$3:$S$6255)),ROW($S$1:$S$6253),""),ROW(S3867))),"")</f>
        <v>Poběžovice u Přelouče</v>
      </c>
      <c r="U3869" t="s">
        <v>7387</v>
      </c>
      <c r="V3869">
        <v>571679.0</v>
      </c>
    </row>
    <row r="3870" spans="19:22" ht="12.75">
      <c r="S3870" t="str">
        <f>IF(ISNUMBER(SEARCH(ZAKL_DATA!$B$18,FU!$U3870)),U3870,"")</f>
        <v>Pocinovice</v>
      </c>
      <c r="T3870" t="str">
        <f t="array" ref="T3870">IFERROR(INDEX($S$3:$S$6255,SMALL(IF(ISNUMBER(SEARCH("",$S$3:$S$6255)),ROW($S$1:$S$6253),""),ROW(S3868))),"")</f>
        <v>Pocinovice</v>
      </c>
      <c r="U3870" t="s">
        <v>5903</v>
      </c>
      <c r="V3870">
        <v>571687.0</v>
      </c>
    </row>
    <row r="3871" spans="19:22" ht="12.75">
      <c r="S3871" t="str">
        <f>IF(ISNUMBER(SEARCH(ZAKL_DATA!$B$18,FU!$U3871)),U3871,"")</f>
        <v>Počaply</v>
      </c>
      <c r="T3871" t="str">
        <f t="array" ref="T3871">IFERROR(INDEX($S$3:$S$6255,SMALL(IF(ISNUMBER(SEARCH("",$S$3:$S$6255)),ROW($S$1:$S$6253),""),ROW(S3869))),"")</f>
        <v>Počaply</v>
      </c>
      <c r="U3871" t="s">
        <v>6529</v>
      </c>
      <c r="V3871">
        <v>571695.0</v>
      </c>
    </row>
    <row r="3872" spans="19:22" ht="12.75">
      <c r="S3872" t="str">
        <f>IF(ISNUMBER(SEARCH(ZAKL_DATA!$B$18,FU!$U3872)),U3872,"")</f>
        <v>Počátky</v>
      </c>
      <c r="T3872" t="str">
        <f t="array" ref="T3872">IFERROR(INDEX($S$3:$S$6255,SMALL(IF(ISNUMBER(SEARCH("",$S$3:$S$6255)),ROW($S$1:$S$6253),""),ROW(S3870))),"")</f>
        <v>Počátky</v>
      </c>
      <c r="U3872" t="s">
        <v>5452</v>
      </c>
      <c r="V3872">
        <v>571709.0</v>
      </c>
    </row>
    <row r="3873" spans="19:22" ht="12.75">
      <c r="S3873" t="str">
        <f>IF(ISNUMBER(SEARCH(ZAKL_DATA!$B$18,FU!$U3873)),U3873,"")</f>
        <v>Počedělice</v>
      </c>
      <c r="T3873" t="str">
        <f t="array" ref="T3873">IFERROR(INDEX($S$3:$S$6255,SMALL(IF(ISNUMBER(SEARCH("",$S$3:$S$6255)),ROW($S$1:$S$6253),""),ROW(S3871))),"")</f>
        <v>Počedělice</v>
      </c>
      <c r="U3873" t="s">
        <v>6723</v>
      </c>
      <c r="V3873">
        <v>571717.0</v>
      </c>
    </row>
    <row r="3874" spans="19:22" ht="12.75">
      <c r="S3874" t="str">
        <f>IF(ISNUMBER(SEARCH(ZAKL_DATA!$B$18,FU!$U3874)),U3874,"")</f>
        <v>Počenice-Tetětice</v>
      </c>
      <c r="T3874" t="str">
        <f t="array" ref="T3874">IFERROR(INDEX($S$3:$S$6255,SMALL(IF(ISNUMBER(SEARCH("",$S$3:$S$6255)),ROW($S$1:$S$6253),""),ROW(S3872))),"")</f>
        <v>Počenice-Tetětice</v>
      </c>
      <c r="U3874" t="s">
        <v>8270</v>
      </c>
      <c r="V3874">
        <v>571725.0</v>
      </c>
    </row>
    <row r="3875" spans="19:22" ht="12.75">
      <c r="S3875" t="str">
        <f>IF(ISNUMBER(SEARCH(ZAKL_DATA!$B$18,FU!$U3875)),U3875,"")</f>
        <v>Počepice</v>
      </c>
      <c r="T3875" t="str">
        <f t="array" ref="T3875">IFERROR(INDEX($S$3:$S$6255,SMALL(IF(ISNUMBER(SEARCH("",$S$3:$S$6255)),ROW($S$1:$S$6253),""),ROW(S3873))),"")</f>
        <v>Počepice</v>
      </c>
      <c r="U3875" t="s">
        <v>4967</v>
      </c>
      <c r="V3875">
        <v>571733.0</v>
      </c>
    </row>
    <row r="3876" spans="19:22" ht="12.75">
      <c r="S3876" t="str">
        <f>IF(ISNUMBER(SEARCH(ZAKL_DATA!$B$18,FU!$U3876)),U3876,"")</f>
        <v>Počítky</v>
      </c>
      <c r="T3876" t="str">
        <f t="array" ref="T3876">IFERROR(INDEX($S$3:$S$6255,SMALL(IF(ISNUMBER(SEARCH("",$S$3:$S$6255)),ROW($S$1:$S$6253),""),ROW(S3874))),"")</f>
        <v>Počítky</v>
      </c>
      <c r="U3876" t="s">
        <v>8758</v>
      </c>
      <c r="V3876">
        <v>571741.0</v>
      </c>
    </row>
    <row r="3877" spans="19:22" ht="12.75">
      <c r="S3877" t="str">
        <f>IF(ISNUMBER(SEARCH(ZAKL_DATA!$B$18,FU!$U3877)),U3877,"")</f>
        <v>Podbořanský Rohozec</v>
      </c>
      <c r="T3877" t="str">
        <f t="array" ref="T3877">IFERROR(INDEX($S$3:$S$6255,SMALL(IF(ISNUMBER(SEARCH("",$S$3:$S$6255)),ROW($S$1:$S$6253),""),ROW(S3875))),"")</f>
        <v>Podbořanský Rohozec</v>
      </c>
      <c r="U3877" t="s">
        <v>6725</v>
      </c>
      <c r="V3877">
        <v>571750.0</v>
      </c>
    </row>
    <row r="3878" spans="19:22" ht="12.75">
      <c r="S3878" t="str">
        <f>IF(ISNUMBER(SEARCH(ZAKL_DATA!$B$18,FU!$U3878)),U3878,"")</f>
        <v>Podbořany</v>
      </c>
      <c r="T3878" t="str">
        <f t="array" ref="T3878">IFERROR(INDEX($S$3:$S$6255,SMALL(IF(ISNUMBER(SEARCH("",$S$3:$S$6255)),ROW($S$1:$S$6253),""),ROW(S3876))),"")</f>
        <v>Podbořany</v>
      </c>
      <c r="U3878" t="s">
        <v>6726</v>
      </c>
      <c r="V3878">
        <v>571768.0</v>
      </c>
    </row>
    <row r="3879" spans="19:22" ht="12.75">
      <c r="S3879" t="str">
        <f>IF(ISNUMBER(SEARCH(ZAKL_DATA!$B$18,FU!$U3879)),U3879,"")</f>
        <v>Podbrdy</v>
      </c>
      <c r="T3879" t="str">
        <f t="array" ref="T3879">IFERROR(INDEX($S$3:$S$6255,SMALL(IF(ISNUMBER(SEARCH("",$S$3:$S$6255)),ROW($S$1:$S$6253),""),ROW(S3877))),"")</f>
        <v>Podbrdy</v>
      </c>
      <c r="U3879" t="s">
        <v>4381</v>
      </c>
      <c r="V3879">
        <v>571776.0</v>
      </c>
    </row>
    <row r="3880" spans="19:22" ht="12.75">
      <c r="S3880" t="str">
        <f>IF(ISNUMBER(SEARCH(ZAKL_DATA!$B$18,FU!$U3880)),U3880,"")</f>
        <v>Podbřezí</v>
      </c>
      <c r="T3880" t="str">
        <f t="array" ref="T3880">IFERROR(INDEX($S$3:$S$6255,SMALL(IF(ISNUMBER(SEARCH("",$S$3:$S$6255)),ROW($S$1:$S$6253),""),ROW(S3878))),"")</f>
        <v>Podbřezí</v>
      </c>
      <c r="U3880" t="s">
        <v>7460</v>
      </c>
      <c r="V3880">
        <v>571784.0</v>
      </c>
    </row>
    <row r="3881" spans="19:22" ht="12.75">
      <c r="S3881" t="str">
        <f>IF(ISNUMBER(SEARCH(ZAKL_DATA!$B$18,FU!$U3881)),U3881,"")</f>
        <v>Podbřežice</v>
      </c>
      <c r="T3881" t="str">
        <f t="array" ref="T3881">IFERROR(INDEX($S$3:$S$6255,SMALL(IF(ISNUMBER(SEARCH("",$S$3:$S$6255)),ROW($S$1:$S$6253),""),ROW(S3879))),"")</f>
        <v>Podbřežice</v>
      </c>
      <c r="U3881" t="s">
        <v>5640</v>
      </c>
      <c r="V3881">
        <v>571792.0</v>
      </c>
    </row>
    <row r="3882" spans="19:22" ht="12.75">
      <c r="S3882" t="str">
        <f>IF(ISNUMBER(SEARCH(ZAKL_DATA!$B$18,FU!$U3882)),U3882,"")</f>
        <v>Poděbrady</v>
      </c>
      <c r="T3882" t="str">
        <f t="array" ref="T3882">IFERROR(INDEX($S$3:$S$6255,SMALL(IF(ISNUMBER(SEARCH("",$S$3:$S$6255)),ROW($S$1:$S$6253),""),ROW(S3880))),"")</f>
        <v>Poděbrady</v>
      </c>
      <c r="U3882" t="s">
        <v>4688</v>
      </c>
      <c r="V3882">
        <v>571806.0</v>
      </c>
    </row>
    <row r="3883" spans="19:22" ht="12.75">
      <c r="S3883" t="str">
        <f>IF(ISNUMBER(SEARCH(ZAKL_DATA!$B$18,FU!$U3883)),U3883,"")</f>
        <v>Poděšín</v>
      </c>
      <c r="T3883" t="str">
        <f t="array" ref="T3883">IFERROR(INDEX($S$3:$S$6255,SMALL(IF(ISNUMBER(SEARCH("",$S$3:$S$6255)),ROW($S$1:$S$6253),""),ROW(S3881))),"")</f>
        <v>Poděšín</v>
      </c>
      <c r="U3883" t="s">
        <v>8759</v>
      </c>
      <c r="V3883">
        <v>571814.0</v>
      </c>
    </row>
    <row r="3884" spans="19:22" ht="12.75">
      <c r="S3884" t="str">
        <f>IF(ISNUMBER(SEARCH(ZAKL_DATA!$B$18,FU!$U3884)),U3884,"")</f>
        <v>Poděvousy</v>
      </c>
      <c r="T3884" t="str">
        <f t="array" ref="T3884">IFERROR(INDEX($S$3:$S$6255,SMALL(IF(ISNUMBER(SEARCH("",$S$3:$S$6255)),ROW($S$1:$S$6253),""),ROW(S3882))),"")</f>
        <v>Poděvousy</v>
      </c>
      <c r="U3884" t="s">
        <v>6705</v>
      </c>
      <c r="V3884">
        <v>571822.0</v>
      </c>
    </row>
    <row r="3885" spans="19:22" ht="12.75">
      <c r="S3885" t="str">
        <f>IF(ISNUMBER(SEARCH(ZAKL_DATA!$B$18,FU!$U3885)),U3885,"")</f>
        <v>Podhorní Újezd a Vojice</v>
      </c>
      <c r="T3885" t="str">
        <f t="array" ref="T3885">IFERROR(INDEX($S$3:$S$6255,SMALL(IF(ISNUMBER(SEARCH("",$S$3:$S$6255)),ROW($S$1:$S$6253),""),ROW(S3883))),"")</f>
        <v>Podhorní Újezd a Vojice</v>
      </c>
      <c r="U3885" t="s">
        <v>7238</v>
      </c>
      <c r="V3885">
        <v>571831.0</v>
      </c>
    </row>
    <row r="3886" spans="19:22" ht="12.75">
      <c r="S3886" t="str">
        <f>IF(ISNUMBER(SEARCH(ZAKL_DATA!$B$18,FU!$U3886)),U3886,"")</f>
        <v>Podhořany u Ronova</v>
      </c>
      <c r="T3886" t="str">
        <f t="array" ref="T3886">IFERROR(INDEX($S$3:$S$6255,SMALL(IF(ISNUMBER(SEARCH("",$S$3:$S$6255)),ROW($S$1:$S$6253),""),ROW(S3884))),"")</f>
        <v>Podhořany u Ronova</v>
      </c>
      <c r="U3886" t="s">
        <v>7131</v>
      </c>
      <c r="V3886">
        <v>571849.0</v>
      </c>
    </row>
    <row r="3887" spans="19:22" ht="12.75">
      <c r="S3887" t="str">
        <f>IF(ISNUMBER(SEARCH(ZAKL_DATA!$B$18,FU!$U3887)),U3887,"")</f>
        <v>Podhradí</v>
      </c>
      <c r="T3887" t="str">
        <f t="array" ref="T3887">IFERROR(INDEX($S$3:$S$6255,SMALL(IF(ISNUMBER(SEARCH("",$S$3:$S$6255)),ROW($S$1:$S$6253),""),ROW(S3885))),"")</f>
        <v>Podhradí</v>
      </c>
      <c r="U3887" t="s">
        <v>4432</v>
      </c>
      <c r="V3887">
        <v>571857.0</v>
      </c>
    </row>
    <row r="3888" spans="19:22" ht="12.75">
      <c r="S3888" t="str">
        <f>IF(ISNUMBER(SEARCH(ZAKL_DATA!$B$18,FU!$U3888)),U3888,"")</f>
        <v>Podhradí</v>
      </c>
      <c r="T3888" t="str">
        <f t="array" ref="T3888">IFERROR(INDEX($S$3:$S$6255,SMALL(IF(ISNUMBER(SEARCH("",$S$3:$S$6255)),ROW($S$1:$S$6253),""),ROW(S3886))),"")</f>
        <v>Podhradí</v>
      </c>
      <c r="U3888" t="s">
        <v>4432</v>
      </c>
      <c r="V3888">
        <v>571865.0</v>
      </c>
    </row>
    <row r="3889" spans="19:22" ht="12.75">
      <c r="S3889" t="str">
        <f>IF(ISNUMBER(SEARCH(ZAKL_DATA!$B$18,FU!$U3889)),U3889,"")</f>
        <v>Podhradí</v>
      </c>
      <c r="T3889" t="str">
        <f t="array" ref="T3889">IFERROR(INDEX($S$3:$S$6255,SMALL(IF(ISNUMBER(SEARCH("",$S$3:$S$6255)),ROW($S$1:$S$6253),""),ROW(S3887))),"")</f>
        <v>Podhradí</v>
      </c>
      <c r="U3889" t="s">
        <v>4432</v>
      </c>
      <c r="V3889">
        <v>571873.0</v>
      </c>
    </row>
    <row r="3890" spans="19:22" ht="12.75">
      <c r="S3890" t="str">
        <f>IF(ISNUMBER(SEARCH(ZAKL_DATA!$B$18,FU!$U3890)),U3890,"")</f>
        <v>Podhradí nad Dyjí</v>
      </c>
      <c r="T3890" t="str">
        <f t="array" ref="T3890">IFERROR(INDEX($S$3:$S$6255,SMALL(IF(ISNUMBER(SEARCH("",$S$3:$S$6255)),ROW($S$1:$S$6253),""),ROW(S3888))),"")</f>
        <v>Podhradí nad Dyjí</v>
      </c>
      <c r="U3890" t="s">
        <v>8638</v>
      </c>
      <c r="V3890">
        <v>571881.0</v>
      </c>
    </row>
    <row r="3891" spans="19:22" ht="12.75">
      <c r="S3891" t="str">
        <f>IF(ISNUMBER(SEARCH(ZAKL_DATA!$B$18,FU!$U3891)),U3891,"")</f>
        <v>Podhradní Lhota</v>
      </c>
      <c r="T3891" t="str">
        <f t="array" ref="T3891">IFERROR(INDEX($S$3:$S$6255,SMALL(IF(ISNUMBER(SEARCH("",$S$3:$S$6255)),ROW($S$1:$S$6253),""),ROW(S3889))),"")</f>
        <v>Podhradní Lhota</v>
      </c>
      <c r="U3891" t="s">
        <v>8271</v>
      </c>
      <c r="V3891">
        <v>571890.0</v>
      </c>
    </row>
    <row r="3892" spans="19:22" ht="12.75">
      <c r="S3892" t="str">
        <f>IF(ISNUMBER(SEARCH(ZAKL_DATA!$B$18,FU!$U3892)),U3892,"")</f>
        <v>Podivice</v>
      </c>
      <c r="T3892" t="str">
        <f t="array" ref="T3892">IFERROR(INDEX($S$3:$S$6255,SMALL(IF(ISNUMBER(SEARCH("",$S$3:$S$6255)),ROW($S$1:$S$6253),""),ROW(S3890))),"")</f>
        <v>Podivice</v>
      </c>
      <c r="U3892" t="s">
        <v>8560</v>
      </c>
      <c r="V3892">
        <v>571903.0</v>
      </c>
    </row>
    <row r="3893" spans="19:22" ht="12.75">
      <c r="S3893" t="str">
        <f>IF(ISNUMBER(SEARCH(ZAKL_DATA!$B$18,FU!$U3893)),U3893,"")</f>
        <v>Podivín</v>
      </c>
      <c r="T3893" t="str">
        <f t="array" ref="T3893">IFERROR(INDEX($S$3:$S$6255,SMALL(IF(ISNUMBER(SEARCH("",$S$3:$S$6255)),ROW($S$1:$S$6253),""),ROW(S3891))),"")</f>
        <v>Podivín</v>
      </c>
      <c r="U3893" t="s">
        <v>7989</v>
      </c>
      <c r="V3893">
        <v>571911.0</v>
      </c>
    </row>
    <row r="3894" spans="19:22" ht="12.75">
      <c r="S3894" t="str">
        <f>IF(ISNUMBER(SEARCH(ZAKL_DATA!$B$18,FU!$U3894)),U3894,"")</f>
        <v>Podkopná Lhota</v>
      </c>
      <c r="T3894" t="str">
        <f t="array" ref="T3894">IFERROR(INDEX($S$3:$S$6255,SMALL(IF(ISNUMBER(SEARCH("",$S$3:$S$6255)),ROW($S$1:$S$6253),""),ROW(S3892))),"")</f>
        <v>Podkopná Lhota</v>
      </c>
      <c r="U3894" t="s">
        <v>8037</v>
      </c>
      <c r="V3894">
        <v>571920.0</v>
      </c>
    </row>
    <row r="3895" spans="19:22" ht="12.75">
      <c r="S3895" t="str">
        <f>IF(ISNUMBER(SEARCH(ZAKL_DATA!$B$18,FU!$U3895)),U3895,"")</f>
        <v>Podlesí</v>
      </c>
      <c r="T3895" t="str">
        <f t="array" ref="T3895">IFERROR(INDEX($S$3:$S$6255,SMALL(IF(ISNUMBER(SEARCH("",$S$3:$S$6255)),ROW($S$1:$S$6253),""),ROW(S3893))),"")</f>
        <v>Podlesí</v>
      </c>
      <c r="U3895" t="s">
        <v>6550</v>
      </c>
      <c r="V3895">
        <v>571938.0</v>
      </c>
    </row>
    <row r="3896" spans="19:22" ht="12.75">
      <c r="S3896" t="str">
        <f>IF(ISNUMBER(SEARCH(ZAKL_DATA!$B$18,FU!$U3896)),U3896,"")</f>
        <v>Podlesí</v>
      </c>
      <c r="T3896" t="str">
        <f t="array" ref="T3896">IFERROR(INDEX($S$3:$S$6255,SMALL(IF(ISNUMBER(SEARCH("",$S$3:$S$6255)),ROW($S$1:$S$6253),""),ROW(S3894))),"")</f>
        <v>Podlesí</v>
      </c>
      <c r="U3896" t="s">
        <v>6550</v>
      </c>
      <c r="V3896">
        <v>571946.0</v>
      </c>
    </row>
    <row r="3897" spans="19:22" ht="12.75">
      <c r="S3897" t="str">
        <f>IF(ISNUMBER(SEARCH(ZAKL_DATA!$B$18,FU!$U3897)),U3897,"")</f>
        <v>Podlešín</v>
      </c>
      <c r="T3897" t="str">
        <f t="array" ref="T3897">IFERROR(INDEX($S$3:$S$6255,SMALL(IF(ISNUMBER(SEARCH("",$S$3:$S$6255)),ROW($S$1:$S$6253),""),ROW(S3895))),"")</f>
        <v>Podlešín</v>
      </c>
      <c r="U3897" t="s">
        <v>4233</v>
      </c>
      <c r="V3897">
        <v>571954.0</v>
      </c>
    </row>
    <row r="3898" spans="19:22" ht="12.75">
      <c r="S3898" t="str">
        <f>IF(ISNUMBER(SEARCH(ZAKL_DATA!$B$18,FU!$U3898)),U3898,"")</f>
        <v>Podluhy</v>
      </c>
      <c r="T3898" t="str">
        <f t="array" ref="T3898">IFERROR(INDEX($S$3:$S$6255,SMALL(IF(ISNUMBER(SEARCH("",$S$3:$S$6255)),ROW($S$1:$S$6253),""),ROW(S3896))),"")</f>
        <v>Podluhy</v>
      </c>
      <c r="U3898" t="s">
        <v>4134</v>
      </c>
      <c r="V3898">
        <v>571962.0</v>
      </c>
    </row>
    <row r="3899" spans="19:22" ht="12.75">
      <c r="S3899" t="str">
        <f>IF(ISNUMBER(SEARCH(ZAKL_DATA!$B$18,FU!$U3899)),U3899,"")</f>
        <v>Podmoklany</v>
      </c>
      <c r="T3899" t="str">
        <f t="array" ref="T3899">IFERROR(INDEX($S$3:$S$6255,SMALL(IF(ISNUMBER(SEARCH("",$S$3:$S$6255)),ROW($S$1:$S$6253),""),ROW(S3897))),"")</f>
        <v>Podmoklany</v>
      </c>
      <c r="U3899" t="s">
        <v>5458</v>
      </c>
      <c r="V3899">
        <v>571971.0</v>
      </c>
    </row>
    <row r="3900" spans="19:22" ht="12.75">
      <c r="S3900" t="str">
        <f>IF(ISNUMBER(SEARCH(ZAKL_DATA!$B$18,FU!$U3900)),U3900,"")</f>
        <v>Podmokly</v>
      </c>
      <c r="T3900" t="str">
        <f t="array" ref="T3900">IFERROR(INDEX($S$3:$S$6255,SMALL(IF(ISNUMBER(SEARCH("",$S$3:$S$6255)),ROW($S$1:$S$6253),""),ROW(S3898))),"")</f>
        <v>Podmokly</v>
      </c>
      <c r="U3900" t="s">
        <v>5687</v>
      </c>
      <c r="V3900">
        <v>571989.0</v>
      </c>
    </row>
    <row r="3901" spans="19:22" ht="12.75">
      <c r="S3901" t="str">
        <f>IF(ISNUMBER(SEARCH(ZAKL_DATA!$B$18,FU!$U3901)),U3901,"")</f>
        <v>Podmokly</v>
      </c>
      <c r="T3901" t="str">
        <f t="array" ref="T3901">IFERROR(INDEX($S$3:$S$6255,SMALL(IF(ISNUMBER(SEARCH("",$S$3:$S$6255)),ROW($S$1:$S$6253),""),ROW(S3899))),"")</f>
        <v>Podmokly</v>
      </c>
      <c r="U3901" t="s">
        <v>5687</v>
      </c>
      <c r="V3901">
        <v>571997.0</v>
      </c>
    </row>
    <row r="3902" spans="19:22" ht="12.75">
      <c r="S3902" t="str">
        <f>IF(ISNUMBER(SEARCH(ZAKL_DATA!$B$18,FU!$U3902)),U3902,"")</f>
        <v>Podmoky</v>
      </c>
      <c r="T3902" t="str">
        <f t="array" ref="T3902">IFERROR(INDEX($S$3:$S$6255,SMALL(IF(ISNUMBER(SEARCH("",$S$3:$S$6255)),ROW($S$1:$S$6253),""),ROW(S3900))),"")</f>
        <v>Podmoky</v>
      </c>
      <c r="U3902" t="s">
        <v>5426</v>
      </c>
      <c r="V3902">
        <v>572004.0</v>
      </c>
    </row>
    <row r="3903" spans="19:22" ht="12.75">
      <c r="S3903" t="str">
        <f>IF(ISNUMBER(SEARCH(ZAKL_DATA!$B$18,FU!$U3903)),U3903,"")</f>
        <v>Podmoky</v>
      </c>
      <c r="T3903" t="str">
        <f t="array" ref="T3903">IFERROR(INDEX($S$3:$S$6255,SMALL(IF(ISNUMBER(SEARCH("",$S$3:$S$6255)),ROW($S$1:$S$6253),""),ROW(S3901))),"")</f>
        <v>Podmoky</v>
      </c>
      <c r="U3903" t="s">
        <v>5426</v>
      </c>
      <c r="V3903">
        <v>572012.0</v>
      </c>
    </row>
    <row r="3904" spans="19:22" ht="12.75">
      <c r="S3904" t="str">
        <f>IF(ISNUMBER(SEARCH(ZAKL_DATA!$B$18,FU!$U3904)),U3904,"")</f>
        <v>Podmolí</v>
      </c>
      <c r="T3904" t="str">
        <f t="array" ref="T3904">IFERROR(INDEX($S$3:$S$6255,SMALL(IF(ISNUMBER(SEARCH("",$S$3:$S$6255)),ROW($S$1:$S$6253),""),ROW(S3902))),"")</f>
        <v>Podmolí</v>
      </c>
      <c r="U3904" t="s">
        <v>8639</v>
      </c>
      <c r="V3904">
        <v>572021.0</v>
      </c>
    </row>
    <row r="3905" spans="19:22" ht="12.75">
      <c r="S3905" t="str">
        <f>IF(ISNUMBER(SEARCH(ZAKL_DATA!$B$18,FU!$U3905)),U3905,"")</f>
        <v>Podmyče</v>
      </c>
      <c r="T3905" t="str">
        <f t="array" ref="T3905">IFERROR(INDEX($S$3:$S$6255,SMALL(IF(ISNUMBER(SEARCH("",$S$3:$S$6255)),ROW($S$1:$S$6253),""),ROW(S3903))),"")</f>
        <v>Podmyče</v>
      </c>
      <c r="U3905" t="s">
        <v>8640</v>
      </c>
      <c r="V3905">
        <v>572039.0</v>
      </c>
    </row>
    <row r="3906" spans="19:22" ht="12.75">
      <c r="S3906" t="str">
        <f>IF(ISNUMBER(SEARCH(ZAKL_DATA!$B$18,FU!$U3906)),U3906,"")</f>
        <v>Podolanka</v>
      </c>
      <c r="T3906" t="str">
        <f t="array" ref="T3906">IFERROR(INDEX($S$3:$S$6255,SMALL(IF(ISNUMBER(SEARCH("",$S$3:$S$6255)),ROW($S$1:$S$6253),""),ROW(S3904))),"")</f>
        <v>Podolanka</v>
      </c>
      <c r="U3906" t="s">
        <v>4762</v>
      </c>
      <c r="V3906">
        <v>572047.0</v>
      </c>
    </row>
    <row r="3907" spans="19:22" ht="12.75">
      <c r="S3907" t="str">
        <f>IF(ISNUMBER(SEARCH(ZAKL_DATA!$B$18,FU!$U3907)),U3907,"")</f>
        <v>Podolí</v>
      </c>
      <c r="T3907" t="str">
        <f t="array" ref="T3907">IFERROR(INDEX($S$3:$S$6255,SMALL(IF(ISNUMBER(SEARCH("",$S$3:$S$6255)),ROW($S$1:$S$6253),""),ROW(S3905))),"")</f>
        <v>Podolí</v>
      </c>
      <c r="U3907" t="s">
        <v>3880</v>
      </c>
      <c r="V3907">
        <v>572063.0</v>
      </c>
    </row>
    <row r="3908" spans="19:22" ht="12.75">
      <c r="S3908" t="str">
        <f>IF(ISNUMBER(SEARCH(ZAKL_DATA!$B$18,FU!$U3908)),U3908,"")</f>
        <v>Podolí</v>
      </c>
      <c r="T3908" t="str">
        <f t="array" ref="T3908">IFERROR(INDEX($S$3:$S$6255,SMALL(IF(ISNUMBER(SEARCH("",$S$3:$S$6255)),ROW($S$1:$S$6253),""),ROW(S3906))),"")</f>
        <v>Podolí</v>
      </c>
      <c r="U3908" t="s">
        <v>3880</v>
      </c>
      <c r="V3908">
        <v>572071.0</v>
      </c>
    </row>
    <row r="3909" spans="19:22" ht="12.75">
      <c r="S3909" t="str">
        <f>IF(ISNUMBER(SEARCH(ZAKL_DATA!$B$18,FU!$U3909)),U3909,"")</f>
        <v>Podolí</v>
      </c>
      <c r="T3909" t="str">
        <f t="array" ref="T3909">IFERROR(INDEX($S$3:$S$6255,SMALL(IF(ISNUMBER(SEARCH("",$S$3:$S$6255)),ROW($S$1:$S$6253),""),ROW(S3907))),"")</f>
        <v>Podolí</v>
      </c>
      <c r="U3909" t="s">
        <v>3880</v>
      </c>
      <c r="V3909">
        <v>572080.0</v>
      </c>
    </row>
    <row r="3910" spans="19:22" ht="12.75">
      <c r="S3910" t="str">
        <f>IF(ISNUMBER(SEARCH(ZAKL_DATA!$B$18,FU!$U3910)),U3910,"")</f>
        <v>Podolí</v>
      </c>
      <c r="T3910" t="str">
        <f t="array" ref="T3910">IFERROR(INDEX($S$3:$S$6255,SMALL(IF(ISNUMBER(SEARCH("",$S$3:$S$6255)),ROW($S$1:$S$6253),""),ROW(S3908))),"")</f>
        <v>Podolí</v>
      </c>
      <c r="U3910" t="s">
        <v>3880</v>
      </c>
      <c r="V3910">
        <v>572098.0</v>
      </c>
    </row>
    <row r="3911" spans="19:22" ht="12.75">
      <c r="S3911" t="str">
        <f>IF(ISNUMBER(SEARCH(ZAKL_DATA!$B$18,FU!$U3911)),U3911,"")</f>
        <v>Podolí</v>
      </c>
      <c r="T3911" t="str">
        <f t="array" ref="T3911">IFERROR(INDEX($S$3:$S$6255,SMALL(IF(ISNUMBER(SEARCH("",$S$3:$S$6255)),ROW($S$1:$S$6253),""),ROW(S3909))),"")</f>
        <v>Podolí</v>
      </c>
      <c r="U3911" t="s">
        <v>3880</v>
      </c>
      <c r="V3911">
        <v>572101.0</v>
      </c>
    </row>
    <row r="3912" spans="19:22" ht="12.75">
      <c r="S3912" t="str">
        <f>IF(ISNUMBER(SEARCH(ZAKL_DATA!$B$18,FU!$U3912)),U3912,"")</f>
        <v>Podolí I</v>
      </c>
      <c r="T3912" t="str">
        <f t="array" ref="T3912">IFERROR(INDEX($S$3:$S$6255,SMALL(IF(ISNUMBER(SEARCH("",$S$3:$S$6255)),ROW($S$1:$S$6253),""),ROW(S3910))),"")</f>
        <v>Podolí I</v>
      </c>
      <c r="U3912" t="s">
        <v>5553</v>
      </c>
      <c r="V3912">
        <v>572110.0</v>
      </c>
    </row>
    <row r="3913" spans="19:22" ht="12.75">
      <c r="S3913" t="str">
        <f>IF(ISNUMBER(SEARCH(ZAKL_DATA!$B$18,FU!$U3913)),U3913,"")</f>
        <v>Podomí</v>
      </c>
      <c r="T3913" t="str">
        <f t="array" ref="T3913">IFERROR(INDEX($S$3:$S$6255,SMALL(IF(ISNUMBER(SEARCH("",$S$3:$S$6255)),ROW($S$1:$S$6253),""),ROW(S3911))),"")</f>
        <v>Podomí</v>
      </c>
      <c r="U3913" t="s">
        <v>5585</v>
      </c>
      <c r="V3913">
        <v>572128.0</v>
      </c>
    </row>
    <row r="3914" spans="19:22" ht="12.75">
      <c r="S3914" t="str">
        <f>IF(ISNUMBER(SEARCH(ZAKL_DATA!$B$18,FU!$U3914)),U3914,"")</f>
        <v>Podsedice</v>
      </c>
      <c r="T3914" t="str">
        <f t="array" ref="T3914">IFERROR(INDEX($S$3:$S$6255,SMALL(IF(ISNUMBER(SEARCH("",$S$3:$S$6255)),ROW($S$1:$S$6253),""),ROW(S3912))),"")</f>
        <v>Podsedice</v>
      </c>
      <c r="U3914" t="s">
        <v>6626</v>
      </c>
      <c r="V3914">
        <v>572136.0</v>
      </c>
    </row>
    <row r="3915" spans="19:22" ht="12.75">
      <c r="S3915" t="str">
        <f>IF(ISNUMBER(SEARCH(ZAKL_DATA!$B$18,FU!$U3915)),U3915,"")</f>
        <v>Podůlšany</v>
      </c>
      <c r="T3915" t="str">
        <f t="array" ref="T3915">IFERROR(INDEX($S$3:$S$6255,SMALL(IF(ISNUMBER(SEARCH("",$S$3:$S$6255)),ROW($S$1:$S$6253),""),ROW(S3913))),"")</f>
        <v>Podůlšany</v>
      </c>
      <c r="U3915" t="s">
        <v>7206</v>
      </c>
      <c r="V3915">
        <v>572144.0</v>
      </c>
    </row>
    <row r="3916" spans="19:22" ht="12.75">
      <c r="S3916" t="str">
        <f>IF(ISNUMBER(SEARCH(ZAKL_DATA!$B$18,FU!$U3916)),U3916,"")</f>
        <v>Podůlší</v>
      </c>
      <c r="T3916" t="str">
        <f t="array" ref="T3916">IFERROR(INDEX($S$3:$S$6255,SMALL(IF(ISNUMBER(SEARCH("",$S$3:$S$6255)),ROW($S$1:$S$6253),""),ROW(S3914))),"")</f>
        <v>Podůlší</v>
      </c>
      <c r="U3916" t="s">
        <v>7240</v>
      </c>
      <c r="V3916">
        <v>572152.0</v>
      </c>
    </row>
    <row r="3917" spans="19:22" ht="12.75">
      <c r="S3917" t="str">
        <f>IF(ISNUMBER(SEARCH(ZAKL_DATA!$B$18,FU!$U3917)),U3917,"")</f>
        <v>Podveky</v>
      </c>
      <c r="T3917" t="str">
        <f t="array" ref="T3917">IFERROR(INDEX($S$3:$S$6255,SMALL(IF(ISNUMBER(SEARCH("",$S$3:$S$6255)),ROW($S$1:$S$6253),""),ROW(S3915))),"")</f>
        <v>Podveky</v>
      </c>
      <c r="U3917" t="s">
        <v>3922</v>
      </c>
      <c r="V3917">
        <v>572161.0</v>
      </c>
    </row>
    <row r="3918" spans="19:22" ht="12.75">
      <c r="S3918" t="str">
        <f>IF(ISNUMBER(SEARCH(ZAKL_DATA!$B$18,FU!$U3918)),U3918,"")</f>
        <v>Pohled</v>
      </c>
      <c r="T3918" t="str">
        <f t="array" ref="T3918">IFERROR(INDEX($S$3:$S$6255,SMALL(IF(ISNUMBER(SEARCH("",$S$3:$S$6255)),ROW($S$1:$S$6253),""),ROW(S3916))),"")</f>
        <v>Pohled</v>
      </c>
      <c r="U3918" t="s">
        <v>6911</v>
      </c>
      <c r="V3918">
        <v>572179.0</v>
      </c>
    </row>
    <row r="3919" spans="19:22" ht="12.75">
      <c r="S3919" t="str">
        <f>IF(ISNUMBER(SEARCH(ZAKL_DATA!$B$18,FU!$U3919)),U3919,"")</f>
        <v>Pohleď</v>
      </c>
      <c r="T3919" t="str">
        <f t="array" ref="T3919">IFERROR(INDEX($S$3:$S$6255,SMALL(IF(ISNUMBER(SEARCH("",$S$3:$S$6255)),ROW($S$1:$S$6253),""),ROW(S3917))),"")</f>
        <v>Pohleď</v>
      </c>
      <c r="U3919" t="s">
        <v>7261</v>
      </c>
      <c r="V3919">
        <v>572187.0</v>
      </c>
    </row>
    <row r="3920" spans="19:22" ht="12.75">
      <c r="S3920" t="str">
        <f>IF(ISNUMBER(SEARCH(ZAKL_DATA!$B$18,FU!$U3920)),U3920,"")</f>
        <v>Pohledy</v>
      </c>
      <c r="T3920" t="str">
        <f t="array" ref="T3920">IFERROR(INDEX($S$3:$S$6255,SMALL(IF(ISNUMBER(SEARCH("",$S$3:$S$6255)),ROW($S$1:$S$6253),""),ROW(S3918))),"")</f>
        <v>Pohledy</v>
      </c>
      <c r="U3920" t="s">
        <v>7582</v>
      </c>
      <c r="V3920">
        <v>572195.0</v>
      </c>
    </row>
    <row r="3921" spans="19:22" ht="12.75">
      <c r="S3921" t="str">
        <f>IF(ISNUMBER(SEARCH(ZAKL_DATA!$B$18,FU!$U3921)),U3921,"")</f>
        <v>Pohnánec</v>
      </c>
      <c r="T3921" t="str">
        <f t="array" ref="T3921">IFERROR(INDEX($S$3:$S$6255,SMALL(IF(ISNUMBER(SEARCH("",$S$3:$S$6255)),ROW($S$1:$S$6253),""),ROW(S3919))),"")</f>
        <v>Pohnánec</v>
      </c>
      <c r="U3921" t="s">
        <v>6220</v>
      </c>
      <c r="V3921">
        <v>572209.0</v>
      </c>
    </row>
    <row r="3922" spans="19:22" ht="12.75">
      <c r="S3922" t="str">
        <f>IF(ISNUMBER(SEARCH(ZAKL_DATA!$B$18,FU!$U3922)),U3922,"")</f>
        <v>Pohnání</v>
      </c>
      <c r="T3922" t="str">
        <f t="array" ref="T3922">IFERROR(INDEX($S$3:$S$6255,SMALL(IF(ISNUMBER(SEARCH("",$S$3:$S$6255)),ROW($S$1:$S$6253),""),ROW(S3920))),"")</f>
        <v>Pohnání</v>
      </c>
      <c r="U3922" t="s">
        <v>5784</v>
      </c>
      <c r="V3922">
        <v>572217.0</v>
      </c>
    </row>
    <row r="3923" spans="19:22" ht="12.75">
      <c r="S3923" t="str">
        <f>IF(ISNUMBER(SEARCH(ZAKL_DATA!$B$18,FU!$U3923)),U3923,"")</f>
        <v>Pohorovice</v>
      </c>
      <c r="T3923" t="str">
        <f t="array" ref="T3923">IFERROR(INDEX($S$3:$S$6255,SMALL(IF(ISNUMBER(SEARCH("",$S$3:$S$6255)),ROW($S$1:$S$6253),""),ROW(S3921))),"")</f>
        <v>Pohorovice</v>
      </c>
      <c r="U3923" t="s">
        <v>4622</v>
      </c>
      <c r="V3923">
        <v>572225.0</v>
      </c>
    </row>
    <row r="3924" spans="19:22" ht="12.75">
      <c r="S3924" t="str">
        <f>IF(ISNUMBER(SEARCH(ZAKL_DATA!$B$18,FU!$U3924)),U3924,"")</f>
        <v>Pohorská Ves</v>
      </c>
      <c r="T3924" t="str">
        <f t="array" ref="T3924">IFERROR(INDEX($S$3:$S$6255,SMALL(IF(ISNUMBER(SEARCH("",$S$3:$S$6255)),ROW($S$1:$S$6253),""),ROW(S3922))),"")</f>
        <v>Pohorská Ves</v>
      </c>
      <c r="U3924" t="s">
        <v>5245</v>
      </c>
      <c r="V3924">
        <v>572233.0</v>
      </c>
    </row>
    <row r="3925" spans="19:22" ht="12.75">
      <c r="S3925" t="str">
        <f>IF(ISNUMBER(SEARCH(ZAKL_DATA!$B$18,FU!$U3925)),U3925,"")</f>
        <v>Pohořelice</v>
      </c>
      <c r="T3925" t="str">
        <f t="array" ref="T3925">IFERROR(INDEX($S$3:$S$6255,SMALL(IF(ISNUMBER(SEARCH("",$S$3:$S$6255)),ROW($S$1:$S$6253),""),ROW(S3923))),"")</f>
        <v>Pohořelice</v>
      </c>
      <c r="U3925" t="s">
        <v>5527</v>
      </c>
      <c r="V3925">
        <v>572241.0</v>
      </c>
    </row>
    <row r="3926" spans="19:22" ht="12.75">
      <c r="S3926" t="str">
        <f>IF(ISNUMBER(SEARCH(ZAKL_DATA!$B$18,FU!$U3926)),U3926,"")</f>
        <v>Pohořelice</v>
      </c>
      <c r="T3926" t="str">
        <f t="array" ref="T3926">IFERROR(INDEX($S$3:$S$6255,SMALL(IF(ISNUMBER(SEARCH("",$S$3:$S$6255)),ROW($S$1:$S$6253),""),ROW(S3924))),"")</f>
        <v>Pohořelice</v>
      </c>
      <c r="U3926" t="s">
        <v>5527</v>
      </c>
      <c r="V3926">
        <v>572250.0</v>
      </c>
    </row>
    <row r="3927" spans="19:22" ht="12.75">
      <c r="S3927" t="str">
        <f>IF(ISNUMBER(SEARCH(ZAKL_DATA!$B$18,FU!$U3927)),U3927,"")</f>
        <v>Pohoří</v>
      </c>
      <c r="T3927" t="str">
        <f t="array" ref="T3927">IFERROR(INDEX($S$3:$S$6255,SMALL(IF(ISNUMBER(SEARCH("",$S$3:$S$6255)),ROW($S$1:$S$6253),""),ROW(S3925))),"")</f>
        <v>Pohoří</v>
      </c>
      <c r="U3927" t="s">
        <v>4841</v>
      </c>
      <c r="V3927">
        <v>572268.0</v>
      </c>
    </row>
    <row r="3928" spans="19:22" ht="12.75">
      <c r="S3928" t="str">
        <f>IF(ISNUMBER(SEARCH(ZAKL_DATA!$B$18,FU!$U3928)),U3928,"")</f>
        <v>Pohoří</v>
      </c>
      <c r="T3928" t="str">
        <f t="array" ref="T3928">IFERROR(INDEX($S$3:$S$6255,SMALL(IF(ISNUMBER(SEARCH("",$S$3:$S$6255)),ROW($S$1:$S$6253),""),ROW(S3926))),"")</f>
        <v>Pohoří</v>
      </c>
      <c r="U3928" t="s">
        <v>4841</v>
      </c>
      <c r="V3928">
        <v>572276.0</v>
      </c>
    </row>
    <row r="3929" spans="19:22" ht="12.75">
      <c r="S3929" t="str">
        <f>IF(ISNUMBER(SEARCH(ZAKL_DATA!$B$18,FU!$U3929)),U3929,"")</f>
        <v>Pochvalov</v>
      </c>
      <c r="T3929" t="str">
        <f t="array" ref="T3929">IFERROR(INDEX($S$3:$S$6255,SMALL(IF(ISNUMBER(SEARCH("",$S$3:$S$6255)),ROW($S$1:$S$6253),""),ROW(S3927))),"")</f>
        <v>Pochvalov</v>
      </c>
      <c r="U3929" t="s">
        <v>5069</v>
      </c>
      <c r="V3929">
        <v>572284.0</v>
      </c>
    </row>
    <row r="3930" spans="19:22" ht="12.75">
      <c r="S3930" t="str">
        <f>IF(ISNUMBER(SEARCH(ZAKL_DATA!$B$18,FU!$U3930)),U3930,"")</f>
        <v>Pojbuky</v>
      </c>
      <c r="T3930" t="str">
        <f t="array" ref="T3930">IFERROR(INDEX($S$3:$S$6255,SMALL(IF(ISNUMBER(SEARCH("",$S$3:$S$6255)),ROW($S$1:$S$6253),""),ROW(S3928))),"")</f>
        <v>Pojbuky</v>
      </c>
      <c r="U3930" t="s">
        <v>5785</v>
      </c>
      <c r="V3930">
        <v>572292.0</v>
      </c>
    </row>
    <row r="3931" spans="19:22" ht="12.75">
      <c r="S3931" t="str">
        <f>IF(ISNUMBER(SEARCH(ZAKL_DATA!$B$18,FU!$U3931)),U3931,"")</f>
        <v>Pokojov</v>
      </c>
      <c r="T3931" t="str">
        <f t="array" ref="T3931">IFERROR(INDEX($S$3:$S$6255,SMALL(IF(ISNUMBER(SEARCH("",$S$3:$S$6255)),ROW($S$1:$S$6253),""),ROW(S3929))),"")</f>
        <v>Pokojov</v>
      </c>
      <c r="U3931" t="s">
        <v>8760</v>
      </c>
      <c r="V3931">
        <v>572306.0</v>
      </c>
    </row>
    <row r="3932" spans="19:22" ht="12.75">
      <c r="S3932" t="str">
        <f>IF(ISNUMBER(SEARCH(ZAKL_DATA!$B$18,FU!$U3932)),U3932,"")</f>
        <v>Pokojovice</v>
      </c>
      <c r="T3932" t="str">
        <f t="array" ref="T3932">IFERROR(INDEX($S$3:$S$6255,SMALL(IF(ISNUMBER(SEARCH("",$S$3:$S$6255)),ROW($S$1:$S$6253),""),ROW(S3930))),"")</f>
        <v>Pokojovice</v>
      </c>
      <c r="U3932" t="s">
        <v>5603</v>
      </c>
      <c r="V3932">
        <v>572314.0</v>
      </c>
    </row>
    <row r="3933" spans="19:22" ht="12.75">
      <c r="S3933" t="str">
        <f>IF(ISNUMBER(SEARCH(ZAKL_DATA!$B$18,FU!$U3933)),U3933,"")</f>
        <v>Pokřikov</v>
      </c>
      <c r="T3933" t="str">
        <f t="array" ref="T3933">IFERROR(INDEX($S$3:$S$6255,SMALL(IF(ISNUMBER(SEARCH("",$S$3:$S$6255)),ROW($S$1:$S$6253),""),ROW(S3931))),"")</f>
        <v>Pokřikov</v>
      </c>
      <c r="U3933" t="s">
        <v>7133</v>
      </c>
      <c r="V3933">
        <v>572322.0</v>
      </c>
    </row>
    <row r="3934" spans="19:22" ht="12.75">
      <c r="S3934" t="str">
        <f>IF(ISNUMBER(SEARCH(ZAKL_DATA!$B$18,FU!$U3934)),U3934,"")</f>
        <v>Polánka</v>
      </c>
      <c r="T3934" t="str">
        <f t="array" ref="T3934">IFERROR(INDEX($S$3:$S$6255,SMALL(IF(ISNUMBER(SEARCH("",$S$3:$S$6255)),ROW($S$1:$S$6253),""),ROW(S3932))),"")</f>
        <v>Polánka</v>
      </c>
      <c r="U3934" t="s">
        <v>5851</v>
      </c>
      <c r="V3934">
        <v>572331.0</v>
      </c>
    </row>
    <row r="3935" spans="19:22" ht="12.75">
      <c r="S3935" t="str">
        <f>IF(ISNUMBER(SEARCH(ZAKL_DATA!$B$18,FU!$U3935)),U3935,"")</f>
        <v>Poleň</v>
      </c>
      <c r="T3935" t="str">
        <f t="array" ref="T3935">IFERROR(INDEX($S$3:$S$6255,SMALL(IF(ISNUMBER(SEARCH("",$S$3:$S$6255)),ROW($S$1:$S$6253),""),ROW(S3933))),"")</f>
        <v>Poleň</v>
      </c>
      <c r="U3935" t="s">
        <v>5032</v>
      </c>
      <c r="V3935">
        <v>572349.0</v>
      </c>
    </row>
    <row r="3936" spans="19:22" ht="12.75">
      <c r="S3936" t="str">
        <f>IF(ISNUMBER(SEARCH(ZAKL_DATA!$B$18,FU!$U3936)),U3936,"")</f>
        <v>Polepy</v>
      </c>
      <c r="T3936" t="str">
        <f t="array" ref="T3936">IFERROR(INDEX($S$3:$S$6255,SMALL(IF(ISNUMBER(SEARCH("",$S$3:$S$6255)),ROW($S$1:$S$6253),""),ROW(S3934))),"")</f>
        <v>Polepy</v>
      </c>
      <c r="U3936" t="s">
        <v>4313</v>
      </c>
      <c r="V3936">
        <v>572357.0</v>
      </c>
    </row>
    <row r="3937" spans="19:22" ht="12.75">
      <c r="S3937" t="str">
        <f>IF(ISNUMBER(SEARCH(ZAKL_DATA!$B$18,FU!$U3937)),U3937,"")</f>
        <v>Polepy</v>
      </c>
      <c r="T3937" t="str">
        <f t="array" ref="T3937">IFERROR(INDEX($S$3:$S$6255,SMALL(IF(ISNUMBER(SEARCH("",$S$3:$S$6255)),ROW($S$1:$S$6253),""),ROW(S3935))),"")</f>
        <v>Polepy</v>
      </c>
      <c r="U3937" t="s">
        <v>4313</v>
      </c>
      <c r="V3937">
        <v>572365.0</v>
      </c>
    </row>
    <row r="3938" spans="19:22" ht="12.75">
      <c r="S3938" t="str">
        <f>IF(ISNUMBER(SEARCH(ZAKL_DATA!$B$18,FU!$U3938)),U3938,"")</f>
        <v>Polerady</v>
      </c>
      <c r="T3938" t="str">
        <f t="array" ref="T3938">IFERROR(INDEX($S$3:$S$6255,SMALL(IF(ISNUMBER(SEARCH("",$S$3:$S$6255)),ROW($S$1:$S$6253),""),ROW(S3936))),"")</f>
        <v>Polerady</v>
      </c>
      <c r="U3938" t="s">
        <v>4763</v>
      </c>
      <c r="V3938">
        <v>572373.0</v>
      </c>
    </row>
    <row r="3939" spans="19:22" ht="12.75">
      <c r="S3939" t="str">
        <f>IF(ISNUMBER(SEARCH(ZAKL_DATA!$B$18,FU!$U3939)),U3939,"")</f>
        <v>Polerady</v>
      </c>
      <c r="T3939" t="str">
        <f t="array" ref="T3939">IFERROR(INDEX($S$3:$S$6255,SMALL(IF(ISNUMBER(SEARCH("",$S$3:$S$6255)),ROW($S$1:$S$6253),""),ROW(S3937))),"")</f>
        <v>Polerady</v>
      </c>
      <c r="U3939" t="s">
        <v>4763</v>
      </c>
      <c r="V3939">
        <v>572381.0</v>
      </c>
    </row>
    <row r="3940" spans="19:22" ht="12.75">
      <c r="S3940" t="str">
        <f>IF(ISNUMBER(SEARCH(ZAKL_DATA!$B$18,FU!$U3940)),U3940,"")</f>
        <v>Polesí</v>
      </c>
      <c r="T3940" t="str">
        <f t="array" ref="T3940">IFERROR(INDEX($S$3:$S$6255,SMALL(IF(ISNUMBER(SEARCH("",$S$3:$S$6255)),ROW($S$1:$S$6253),""),ROW(S3938))),"")</f>
        <v>Polesí</v>
      </c>
      <c r="U3940" t="s">
        <v>6286</v>
      </c>
      <c r="V3940">
        <v>572390.0</v>
      </c>
    </row>
    <row r="3941" spans="19:22" ht="12.75">
      <c r="S3941" t="str">
        <f>IF(ISNUMBER(SEARCH(ZAKL_DATA!$B$18,FU!$U3941)),U3941,"")</f>
        <v>Polešovice</v>
      </c>
      <c r="T3941" t="str">
        <f t="array" ref="T3941">IFERROR(INDEX($S$3:$S$6255,SMALL(IF(ISNUMBER(SEARCH("",$S$3:$S$6255)),ROW($S$1:$S$6253),""),ROW(S3939))),"")</f>
        <v>Polešovice</v>
      </c>
      <c r="U3941" t="s">
        <v>8496</v>
      </c>
      <c r="V3941">
        <v>572403.0</v>
      </c>
    </row>
    <row r="3942" spans="19:22" ht="12.75">
      <c r="S3942" t="str">
        <f>IF(ISNUMBER(SEARCH(ZAKL_DATA!$B$18,FU!$U3942)),U3942,"")</f>
        <v>Polevsko</v>
      </c>
      <c r="T3942" t="str">
        <f t="array" ref="T3942">IFERROR(INDEX($S$3:$S$6255,SMALL(IF(ISNUMBER(SEARCH("",$S$3:$S$6255)),ROW($S$1:$S$6253),""),ROW(S3940))),"")</f>
        <v>Polevsko</v>
      </c>
      <c r="U3942" t="s">
        <v>6330</v>
      </c>
      <c r="V3942">
        <v>572411.0</v>
      </c>
    </row>
    <row r="3943" spans="19:22" ht="12.75">
      <c r="S3943" t="str">
        <f>IF(ISNUMBER(SEARCH(ZAKL_DATA!$B$18,FU!$U3943)),U3943,"")</f>
        <v>Police</v>
      </c>
      <c r="T3943" t="str">
        <f t="array" ref="T3943">IFERROR(INDEX($S$3:$S$6255,SMALL(IF(ISNUMBER(SEARCH("",$S$3:$S$6255)),ROW($S$1:$S$6253),""),ROW(S3941))),"")</f>
        <v>Police</v>
      </c>
      <c r="U3943" t="s">
        <v>4937</v>
      </c>
      <c r="V3943">
        <v>572420.0</v>
      </c>
    </row>
    <row r="3944" spans="19:22" ht="12.75">
      <c r="S3944" t="str">
        <f>IF(ISNUMBER(SEARCH(ZAKL_DATA!$B$18,FU!$U3944)),U3944,"")</f>
        <v>Police</v>
      </c>
      <c r="T3944" t="str">
        <f t="array" ref="T3944">IFERROR(INDEX($S$3:$S$6255,SMALL(IF(ISNUMBER(SEARCH("",$S$3:$S$6255)),ROW($S$1:$S$6253),""),ROW(S3942))),"")</f>
        <v>Police</v>
      </c>
      <c r="U3944" t="s">
        <v>4937</v>
      </c>
      <c r="V3944">
        <v>572438.0</v>
      </c>
    </row>
    <row r="3945" spans="19:22" ht="12.75">
      <c r="S3945" t="str">
        <f>IF(ISNUMBER(SEARCH(ZAKL_DATA!$B$18,FU!$U3945)),U3945,"")</f>
        <v>Police</v>
      </c>
      <c r="T3945" t="str">
        <f t="array" ref="T3945">IFERROR(INDEX($S$3:$S$6255,SMALL(IF(ISNUMBER(SEARCH("",$S$3:$S$6255)),ROW($S$1:$S$6253),""),ROW(S3943))),"")</f>
        <v>Police</v>
      </c>
      <c r="U3945" t="s">
        <v>4937</v>
      </c>
      <c r="V3945">
        <v>572446.0</v>
      </c>
    </row>
    <row r="3946" spans="19:22" ht="12.75">
      <c r="S3946" t="str">
        <f>IF(ISNUMBER(SEARCH(ZAKL_DATA!$B$18,FU!$U3946)),U3946,"")</f>
        <v>Police nad Metují</v>
      </c>
      <c r="T3946" t="str">
        <f t="array" ref="T3946">IFERROR(INDEX($S$3:$S$6255,SMALL(IF(ISNUMBER(SEARCH("",$S$3:$S$6255)),ROW($S$1:$S$6253),""),ROW(S3944))),"")</f>
        <v>Police nad Metují</v>
      </c>
      <c r="U3946" t="s">
        <v>7321</v>
      </c>
      <c r="V3946">
        <v>572454.0</v>
      </c>
    </row>
    <row r="3947" spans="19:22" ht="12.75">
      <c r="S3947" t="str">
        <f>IF(ISNUMBER(SEARCH(ZAKL_DATA!$B$18,FU!$U3947)),U3947,"")</f>
        <v>Polička</v>
      </c>
      <c r="T3947" t="str">
        <f t="array" ref="T3947">IFERROR(INDEX($S$3:$S$6255,SMALL(IF(ISNUMBER(SEARCH("",$S$3:$S$6255)),ROW($S$1:$S$6253),""),ROW(S3945))),"")</f>
        <v>Polička</v>
      </c>
      <c r="U3947" t="s">
        <v>7584</v>
      </c>
      <c r="V3947">
        <v>572462.0</v>
      </c>
    </row>
    <row r="3948" spans="19:22" ht="12.75">
      <c r="S3948" t="str">
        <f>IF(ISNUMBER(SEARCH(ZAKL_DATA!$B$18,FU!$U3948)),U3948,"")</f>
        <v>Poličná</v>
      </c>
      <c r="T3948" t="str">
        <f t="array" ref="T3948">IFERROR(INDEX($S$3:$S$6255,SMALL(IF(ISNUMBER(SEARCH("",$S$3:$S$6255)),ROW($S$1:$S$6253),""),ROW(S3946))),"")</f>
        <v>Poličná</v>
      </c>
      <c r="U3948" t="s">
        <v>3640</v>
      </c>
      <c r="V3948">
        <v>572471.0</v>
      </c>
    </row>
    <row r="3949" spans="19:22" ht="12.75">
      <c r="S3949" t="str">
        <f>IF(ISNUMBER(SEARCH(ZAKL_DATA!$B$18,FU!$U3949)),U3949,"")</f>
        <v>Polkovice</v>
      </c>
      <c r="T3949" t="str">
        <f t="array" ref="T3949">IFERROR(INDEX($S$3:$S$6255,SMALL(IF(ISNUMBER(SEARCH("",$S$3:$S$6255)),ROW($S$1:$S$6253),""),ROW(S3947))),"")</f>
        <v>Polkovice</v>
      </c>
      <c r="U3949" t="s">
        <v>3881</v>
      </c>
      <c r="V3949">
        <v>572489.0</v>
      </c>
    </row>
    <row r="3950" spans="19:22" ht="12.75">
      <c r="S3950" t="str">
        <f>IF(ISNUMBER(SEARCH(ZAKL_DATA!$B$18,FU!$U3950)),U3950,"")</f>
        <v>Polná</v>
      </c>
      <c r="T3950" t="str">
        <f t="array" ref="T3950">IFERROR(INDEX($S$3:$S$6255,SMALL(IF(ISNUMBER(SEARCH("",$S$3:$S$6255)),ROW($S$1:$S$6253),""),ROW(S3948))),"")</f>
        <v>Polná</v>
      </c>
      <c r="U3950" t="s">
        <v>8189</v>
      </c>
      <c r="V3950">
        <v>572497.0</v>
      </c>
    </row>
    <row r="3951" spans="19:22" ht="12.75">
      <c r="S3951" t="str">
        <f>IF(ISNUMBER(SEARCH(ZAKL_DATA!$B$18,FU!$U3951)),U3951,"")</f>
        <v>Polní Chrčice</v>
      </c>
      <c r="T3951" t="str">
        <f t="array" ref="T3951">IFERROR(INDEX($S$3:$S$6255,SMALL(IF(ISNUMBER(SEARCH("",$S$3:$S$6255)),ROW($S$1:$S$6253),""),ROW(S3949))),"")</f>
        <v>Polní Chrčice</v>
      </c>
      <c r="U3951" t="s">
        <v>3824</v>
      </c>
      <c r="V3951">
        <v>572501.0</v>
      </c>
    </row>
    <row r="3952" spans="19:22" ht="12.75">
      <c r="S3952" t="str">
        <f>IF(ISNUMBER(SEARCH(ZAKL_DATA!$B$18,FU!$U3952)),U3952,"")</f>
        <v>Polní Voděrady</v>
      </c>
      <c r="T3952" t="str">
        <f t="array" ref="T3952">IFERROR(INDEX($S$3:$S$6255,SMALL(IF(ISNUMBER(SEARCH("",$S$3:$S$6255)),ROW($S$1:$S$6253),""),ROW(S3950))),"")</f>
        <v>Polní Voděrady</v>
      </c>
      <c r="U3952" t="s">
        <v>3817</v>
      </c>
      <c r="V3952">
        <v>572519.0</v>
      </c>
    </row>
    <row r="3953" spans="19:22" ht="12.75">
      <c r="S3953" t="str">
        <f>IF(ISNUMBER(SEARCH(ZAKL_DATA!$B$18,FU!$U3953)),U3953,"")</f>
        <v>Polnička</v>
      </c>
      <c r="T3953" t="str">
        <f t="array" ref="T3953">IFERROR(INDEX($S$3:$S$6255,SMALL(IF(ISNUMBER(SEARCH("",$S$3:$S$6255)),ROW($S$1:$S$6253),""),ROW(S3951))),"")</f>
        <v>Polnička</v>
      </c>
      <c r="U3953" t="s">
        <v>8761</v>
      </c>
      <c r="V3953">
        <v>572527.0</v>
      </c>
    </row>
    <row r="3954" spans="19:22" ht="12.75">
      <c r="S3954" t="str">
        <f>IF(ISNUMBER(SEARCH(ZAKL_DATA!$B$18,FU!$U3954)),U3954,"")</f>
        <v>Polom</v>
      </c>
      <c r="T3954" t="str">
        <f t="array" ref="T3954">IFERROR(INDEX($S$3:$S$6255,SMALL(IF(ISNUMBER(SEARCH("",$S$3:$S$6255)),ROW($S$1:$S$6253),""),ROW(S3952))),"")</f>
        <v>Polom</v>
      </c>
      <c r="U3954" t="s">
        <v>3882</v>
      </c>
      <c r="V3954">
        <v>572535.0</v>
      </c>
    </row>
    <row r="3955" spans="19:22" ht="12.75">
      <c r="S3955" t="str">
        <f>IF(ISNUMBER(SEARCH(ZAKL_DATA!$B$18,FU!$U3955)),U3955,"")</f>
        <v>Polom</v>
      </c>
      <c r="T3955" t="str">
        <f t="array" ref="T3955">IFERROR(INDEX($S$3:$S$6255,SMALL(IF(ISNUMBER(SEARCH("",$S$3:$S$6255)),ROW($S$1:$S$6253),""),ROW(S3953))),"")</f>
        <v>Polom</v>
      </c>
      <c r="U3955" t="s">
        <v>3882</v>
      </c>
      <c r="V3955">
        <v>572543.0</v>
      </c>
    </row>
    <row r="3956" spans="19:22" ht="12.75">
      <c r="S3956" t="str">
        <f>IF(ISNUMBER(SEARCH(ZAKL_DATA!$B$18,FU!$U3956)),U3956,"")</f>
        <v>Polomí</v>
      </c>
      <c r="T3956" t="str">
        <f t="array" ref="T3956">IFERROR(INDEX($S$3:$S$6255,SMALL(IF(ISNUMBER(SEARCH("",$S$3:$S$6255)),ROW($S$1:$S$6253),""),ROW(S3954))),"")</f>
        <v>Polomí</v>
      </c>
      <c r="U3956" t="s">
        <v>5571</v>
      </c>
      <c r="V3956">
        <v>572551.0</v>
      </c>
    </row>
    <row r="3957" spans="19:22" ht="12.75">
      <c r="S3957" t="str">
        <f>IF(ISNUMBER(SEARCH(ZAKL_DATA!$B$18,FU!$U3957)),U3957,"")</f>
        <v>Polště</v>
      </c>
      <c r="T3957" t="str">
        <f t="array" ref="T3957">IFERROR(INDEX($S$3:$S$6255,SMALL(IF(ISNUMBER(SEARCH("",$S$3:$S$6255)),ROW($S$1:$S$6253),""),ROW(S3955))),"")</f>
        <v>Polště</v>
      </c>
      <c r="U3957" t="s">
        <v>6374</v>
      </c>
      <c r="V3957">
        <v>572560.0</v>
      </c>
    </row>
    <row r="3958" spans="19:22" ht="12.75">
      <c r="S3958" t="str">
        <f>IF(ISNUMBER(SEARCH(ZAKL_DATA!$B$18,FU!$U3958)),U3958,"")</f>
        <v>Pomezí</v>
      </c>
      <c r="T3958" t="str">
        <f t="array" ref="T3958">IFERROR(INDEX($S$3:$S$6255,SMALL(IF(ISNUMBER(SEARCH("",$S$3:$S$6255)),ROW($S$1:$S$6253),""),ROW(S3956))),"")</f>
        <v>Pomezí</v>
      </c>
      <c r="U3958" t="s">
        <v>7585</v>
      </c>
      <c r="V3958">
        <v>572578.0</v>
      </c>
    </row>
    <row r="3959" spans="19:22" ht="12.75">
      <c r="S3959" t="str">
        <f>IF(ISNUMBER(SEARCH(ZAKL_DATA!$B$18,FU!$U3959)),U3959,"")</f>
        <v>Pomezí nad Ohří</v>
      </c>
      <c r="T3959" t="str">
        <f t="array" ref="T3959">IFERROR(INDEX($S$3:$S$6255,SMALL(IF(ISNUMBER(SEARCH("",$S$3:$S$6255)),ROW($S$1:$S$6253),""),ROW(S3957))),"")</f>
        <v>Pomezí nad Ohří</v>
      </c>
      <c r="U3959" t="s">
        <v>4782</v>
      </c>
      <c r="V3959">
        <v>572586.0</v>
      </c>
    </row>
    <row r="3960" spans="19:22" ht="12.75">
      <c r="S3960" t="str">
        <f>IF(ISNUMBER(SEARCH(ZAKL_DATA!$B$18,FU!$U3960)),U3960,"")</f>
        <v>Ponědraž</v>
      </c>
      <c r="T3960" t="str">
        <f t="array" ref="T3960">IFERROR(INDEX($S$3:$S$6255,SMALL(IF(ISNUMBER(SEARCH("",$S$3:$S$6255)),ROW($S$1:$S$6253),""),ROW(S3958))),"")</f>
        <v>Ponědraž</v>
      </c>
      <c r="U3960" t="s">
        <v>6395</v>
      </c>
      <c r="V3960">
        <v>572594.0</v>
      </c>
    </row>
    <row r="3961" spans="19:22" ht="12.75">
      <c r="S3961" t="str">
        <f>IF(ISNUMBER(SEARCH(ZAKL_DATA!$B$18,FU!$U3961)),U3961,"")</f>
        <v>Ponědrážka</v>
      </c>
      <c r="T3961" t="str">
        <f t="array" ref="T3961">IFERROR(INDEX($S$3:$S$6255,SMALL(IF(ISNUMBER(SEARCH("",$S$3:$S$6255)),ROW($S$1:$S$6253),""),ROW(S3959))),"")</f>
        <v>Ponědrážka</v>
      </c>
      <c r="U3961" t="s">
        <v>6394</v>
      </c>
      <c r="V3961">
        <v>572608.0</v>
      </c>
    </row>
    <row r="3962" spans="19:22" ht="12.75">
      <c r="S3962" t="str">
        <f>IF(ISNUMBER(SEARCH(ZAKL_DATA!$B$18,FU!$U3962)),U3962,"")</f>
        <v>Ponětovice</v>
      </c>
      <c r="T3962" t="str">
        <f t="array" ref="T3962">IFERROR(INDEX($S$3:$S$6255,SMALL(IF(ISNUMBER(SEARCH("",$S$3:$S$6255)),ROW($S$1:$S$6253),""),ROW(S3960))),"")</f>
        <v>Ponětovice</v>
      </c>
      <c r="U3962" t="s">
        <v>5551</v>
      </c>
      <c r="V3962">
        <v>572616.0</v>
      </c>
    </row>
    <row r="3963" spans="19:22" ht="12.75">
      <c r="S3963" t="str">
        <f>IF(ISNUMBER(SEARCH(ZAKL_DATA!$B$18,FU!$U3963)),U3963,"")</f>
        <v>Poniklá</v>
      </c>
      <c r="T3963" t="str">
        <f t="array" ref="T3963">IFERROR(INDEX($S$3:$S$6255,SMALL(IF(ISNUMBER(SEARCH("",$S$3:$S$6255)),ROW($S$1:$S$6253),""),ROW(S3961))),"")</f>
        <v>Poniklá</v>
      </c>
      <c r="U3963" t="s">
        <v>7512</v>
      </c>
      <c r="V3963">
        <v>572624.0</v>
      </c>
    </row>
    <row r="3964" spans="19:22" ht="12.75">
      <c r="S3964" t="str">
        <f>IF(ISNUMBER(SEARCH(ZAKL_DATA!$B$18,FU!$U3964)),U3964,"")</f>
        <v>Popelín</v>
      </c>
      <c r="T3964" t="str">
        <f t="array" ref="T3964">IFERROR(INDEX($S$3:$S$6255,SMALL(IF(ISNUMBER(SEARCH("",$S$3:$S$6255)),ROW($S$1:$S$6253),""),ROW(S3962))),"")</f>
        <v>Popelín</v>
      </c>
      <c r="U3964" t="s">
        <v>5341</v>
      </c>
      <c r="V3964">
        <v>572632.0</v>
      </c>
    </row>
    <row r="3965" spans="19:22" ht="12.75">
      <c r="S3965" t="str">
        <f>IF(ISNUMBER(SEARCH(ZAKL_DATA!$B$18,FU!$U3965)),U3965,"")</f>
        <v>Popice</v>
      </c>
      <c r="T3965" t="str">
        <f t="array" ref="T3965">IFERROR(INDEX($S$3:$S$6255,SMALL(IF(ISNUMBER(SEARCH("",$S$3:$S$6255)),ROW($S$1:$S$6253),""),ROW(S3963))),"")</f>
        <v>Popice</v>
      </c>
      <c r="U3965" t="s">
        <v>7990</v>
      </c>
      <c r="V3965">
        <v>572641.0</v>
      </c>
    </row>
    <row r="3966" spans="19:22" ht="12.75">
      <c r="S3966" t="str">
        <f>IF(ISNUMBER(SEARCH(ZAKL_DATA!$B$18,FU!$U3966)),U3966,"")</f>
        <v>Popovice</v>
      </c>
      <c r="T3966" t="str">
        <f t="array" ref="T3966">IFERROR(INDEX($S$3:$S$6255,SMALL(IF(ISNUMBER(SEARCH("",$S$3:$S$6255)),ROW($S$1:$S$6253),""),ROW(S3964))),"")</f>
        <v>Popovice</v>
      </c>
      <c r="U3966" t="s">
        <v>4223</v>
      </c>
      <c r="V3966">
        <v>572659.0</v>
      </c>
    </row>
    <row r="3967" spans="19:22" ht="12.75">
      <c r="S3967" t="str">
        <f>IF(ISNUMBER(SEARCH(ZAKL_DATA!$B$18,FU!$U3967)),U3967,"")</f>
        <v>Popovice</v>
      </c>
      <c r="T3967" t="str">
        <f t="array" ref="T3967">IFERROR(INDEX($S$3:$S$6255,SMALL(IF(ISNUMBER(SEARCH("",$S$3:$S$6255)),ROW($S$1:$S$6253),""),ROW(S3965))),"")</f>
        <v>Popovice</v>
      </c>
      <c r="U3967" t="s">
        <v>4223</v>
      </c>
      <c r="V3967">
        <v>572667.0</v>
      </c>
    </row>
    <row r="3968" spans="19:22" ht="12.75">
      <c r="S3968" t="str">
        <f>IF(ISNUMBER(SEARCH(ZAKL_DATA!$B$18,FU!$U3968)),U3968,"")</f>
        <v>Popovice</v>
      </c>
      <c r="T3968" t="str">
        <f t="array" ref="T3968">IFERROR(INDEX($S$3:$S$6255,SMALL(IF(ISNUMBER(SEARCH("",$S$3:$S$6255)),ROW($S$1:$S$6253),""),ROW(S3966))),"")</f>
        <v>Popovice</v>
      </c>
      <c r="U3968" t="s">
        <v>4223</v>
      </c>
      <c r="V3968">
        <v>572675.0</v>
      </c>
    </row>
    <row r="3969" spans="19:22" ht="12.75">
      <c r="S3969" t="str">
        <f>IF(ISNUMBER(SEARCH(ZAKL_DATA!$B$18,FU!$U3969)),U3969,"")</f>
        <v>Popovičky</v>
      </c>
      <c r="T3969" t="str">
        <f t="array" ref="T3969">IFERROR(INDEX($S$3:$S$6255,SMALL(IF(ISNUMBER(SEARCH("",$S$3:$S$6255)),ROW($S$1:$S$6253),""),ROW(S3967))),"")</f>
        <v>Popovičky</v>
      </c>
      <c r="U3969" t="s">
        <v>8933</v>
      </c>
      <c r="V3969">
        <v>572683.0</v>
      </c>
    </row>
    <row r="3970" spans="19:22" ht="12.75">
      <c r="S3970" t="str">
        <f>IF(ISNUMBER(SEARCH(ZAKL_DATA!$B$18,FU!$U3970)),U3970,"")</f>
        <v>Popůvky</v>
      </c>
      <c r="T3970" t="str">
        <f t="array" ref="T3970">IFERROR(INDEX($S$3:$S$6255,SMALL(IF(ISNUMBER(SEARCH("",$S$3:$S$6255)),ROW($S$1:$S$6253),""),ROW(S3968))),"")</f>
        <v>Popůvky</v>
      </c>
      <c r="U3970" t="s">
        <v>7906</v>
      </c>
      <c r="V3970">
        <v>572691.0</v>
      </c>
    </row>
    <row r="3971" spans="19:22" ht="12.75">
      <c r="S3971" t="str">
        <f>IF(ISNUMBER(SEARCH(ZAKL_DATA!$B$18,FU!$U3971)),U3971,"")</f>
        <v>Popůvky</v>
      </c>
      <c r="T3971" t="str">
        <f t="array" ref="T3971">IFERROR(INDEX($S$3:$S$6255,SMALL(IF(ISNUMBER(SEARCH("",$S$3:$S$6255)),ROW($S$1:$S$6253),""),ROW(S3969))),"")</f>
        <v>Popůvky</v>
      </c>
      <c r="U3971" t="s">
        <v>7906</v>
      </c>
      <c r="V3971">
        <v>572705.0</v>
      </c>
    </row>
    <row r="3972" spans="19:22" ht="12.75">
      <c r="S3972" t="str">
        <f>IF(ISNUMBER(SEARCH(ZAKL_DATA!$B$18,FU!$U3972)),U3972,"")</f>
        <v>Poříčany</v>
      </c>
      <c r="T3972" t="str">
        <f t="array" ref="T3972">IFERROR(INDEX($S$3:$S$6255,SMALL(IF(ISNUMBER(SEARCH("",$S$3:$S$6255)),ROW($S$1:$S$6253),""),ROW(S3970))),"")</f>
        <v>Poříčany</v>
      </c>
      <c r="U3972" t="s">
        <v>4690</v>
      </c>
      <c r="V3972">
        <v>572713.0</v>
      </c>
    </row>
    <row r="3973" spans="19:22" ht="12.75">
      <c r="S3973" t="str">
        <f>IF(ISNUMBER(SEARCH(ZAKL_DATA!$B$18,FU!$U3973)),U3973,"")</f>
        <v>Poříčí nad Sázavou</v>
      </c>
      <c r="T3973" t="str">
        <f t="array" ref="T3973">IFERROR(INDEX($S$3:$S$6255,SMALL(IF(ISNUMBER(SEARCH("",$S$3:$S$6255)),ROW($S$1:$S$6253),""),ROW(S3971))),"")</f>
        <v>Poříčí nad Sázavou</v>
      </c>
      <c r="U3973" t="s">
        <v>4013</v>
      </c>
      <c r="V3973">
        <v>572721.0</v>
      </c>
    </row>
    <row r="3974" spans="19:22" ht="12.75">
      <c r="S3974" t="str">
        <f>IF(ISNUMBER(SEARCH(ZAKL_DATA!$B$18,FU!$U3974)),U3974,"")</f>
        <v>Poříčí u Litomyšle</v>
      </c>
      <c r="T3974" t="str">
        <f t="array" ref="T3974">IFERROR(INDEX($S$3:$S$6255,SMALL(IF(ISNUMBER(SEARCH("",$S$3:$S$6255)),ROW($S$1:$S$6253),""),ROW(S3972))),"")</f>
        <v>Poříčí u Litomyšle</v>
      </c>
      <c r="U3974" t="s">
        <v>7155</v>
      </c>
      <c r="V3974">
        <v>572730.0</v>
      </c>
    </row>
    <row r="3975" spans="19:22" ht="12.75">
      <c r="S3975" t="str">
        <f>IF(ISNUMBER(SEARCH(ZAKL_DATA!$B$18,FU!$U3975)),U3975,"")</f>
        <v>Postoloprty</v>
      </c>
      <c r="T3975" t="str">
        <f t="array" ref="T3975">IFERROR(INDEX($S$3:$S$6255,SMALL(IF(ISNUMBER(SEARCH("",$S$3:$S$6255)),ROW($S$1:$S$6253),""),ROW(S3973))),"")</f>
        <v>Postoloprty</v>
      </c>
      <c r="U3975" t="s">
        <v>6727</v>
      </c>
      <c r="V3975">
        <v>572748.0</v>
      </c>
    </row>
    <row r="3976" spans="19:22" ht="12.75">
      <c r="S3976" t="str">
        <f>IF(ISNUMBER(SEARCH(ZAKL_DATA!$B$18,FU!$U3976)),U3976,"")</f>
        <v>Postřekov</v>
      </c>
      <c r="T3976" t="str">
        <f t="array" ref="T3976">IFERROR(INDEX($S$3:$S$6255,SMALL(IF(ISNUMBER(SEARCH("",$S$3:$S$6255)),ROW($S$1:$S$6253),""),ROW(S3974))),"")</f>
        <v>Postřekov</v>
      </c>
      <c r="U3976" t="s">
        <v>5904</v>
      </c>
      <c r="V3976">
        <v>572756.0</v>
      </c>
    </row>
    <row r="3977" spans="19:22" ht="12.75">
      <c r="S3977" t="str">
        <f>IF(ISNUMBER(SEARCH(ZAKL_DATA!$B$18,FU!$U3977)),U3977,"")</f>
        <v>Postřelmov</v>
      </c>
      <c r="T3977" t="str">
        <f t="array" ref="T3977">IFERROR(INDEX($S$3:$S$6255,SMALL(IF(ISNUMBER(SEARCH("",$S$3:$S$6255)),ROW($S$1:$S$6253),""),ROW(S3975))),"")</f>
        <v>Postřelmov</v>
      </c>
      <c r="U3977" t="s">
        <v>4941</v>
      </c>
      <c r="V3977">
        <v>572764.0</v>
      </c>
    </row>
    <row r="3978" spans="19:22" ht="12.75">
      <c r="S3978" t="str">
        <f>IF(ISNUMBER(SEARCH(ZAKL_DATA!$B$18,FU!$U3978)),U3978,"")</f>
        <v>Postřelmůvek</v>
      </c>
      <c r="T3978" t="str">
        <f t="array" ref="T3978">IFERROR(INDEX($S$3:$S$6255,SMALL(IF(ISNUMBER(SEARCH("",$S$3:$S$6255)),ROW($S$1:$S$6253),""),ROW(S3976))),"")</f>
        <v>Postřelmůvek</v>
      </c>
      <c r="U3978" t="s">
        <v>5831</v>
      </c>
      <c r="V3978">
        <v>572772.0</v>
      </c>
    </row>
    <row r="3979" spans="19:22" ht="12.75">
      <c r="S3979" t="str">
        <f>IF(ISNUMBER(SEARCH(ZAKL_DATA!$B$18,FU!$U3979)),U3979,"")</f>
        <v>Postřižín</v>
      </c>
      <c r="T3979" t="str">
        <f t="array" ref="T3979">IFERROR(INDEX($S$3:$S$6255,SMALL(IF(ISNUMBER(SEARCH("",$S$3:$S$6255)),ROW($S$1:$S$6253),""),ROW(S3977))),"")</f>
        <v>Postřižín</v>
      </c>
      <c r="U3979" t="s">
        <v>4764</v>
      </c>
      <c r="V3979">
        <v>572781.0</v>
      </c>
    </row>
    <row r="3980" spans="19:22" ht="12.75">
      <c r="S3980" t="str">
        <f>IF(ISNUMBER(SEARCH(ZAKL_DATA!$B$18,FU!$U3980)),U3980,"")</f>
        <v>Postupice</v>
      </c>
      <c r="T3980" t="str">
        <f t="array" ref="T3980">IFERROR(INDEX($S$3:$S$6255,SMALL(IF(ISNUMBER(SEARCH("",$S$3:$S$6255)),ROW($S$1:$S$6253),""),ROW(S3978))),"")</f>
        <v>Postupice</v>
      </c>
      <c r="U3980" t="s">
        <v>4014</v>
      </c>
      <c r="V3980">
        <v>572799.0</v>
      </c>
    </row>
    <row r="3981" spans="19:22" ht="12.75">
      <c r="S3981" t="str">
        <f>IF(ISNUMBER(SEARCH(ZAKL_DATA!$B$18,FU!$U3981)),U3981,"")</f>
        <v>Pošná</v>
      </c>
      <c r="T3981" t="str">
        <f t="array" ref="T3981">IFERROR(INDEX($S$3:$S$6255,SMALL(IF(ISNUMBER(SEARCH("",$S$3:$S$6255)),ROW($S$1:$S$6253),""),ROW(S3979))),"")</f>
        <v>Pošná</v>
      </c>
      <c r="U3981" t="s">
        <v>5455</v>
      </c>
      <c r="V3981">
        <v>572802.0</v>
      </c>
    </row>
    <row r="3982" spans="19:22" ht="12.75">
      <c r="S3982" t="str">
        <f>IF(ISNUMBER(SEARCH(ZAKL_DATA!$B$18,FU!$U3982)),U3982,"")</f>
        <v>Poštovice</v>
      </c>
      <c r="T3982" t="str">
        <f t="array" ref="T3982">IFERROR(INDEX($S$3:$S$6255,SMALL(IF(ISNUMBER(SEARCH("",$S$3:$S$6255)),ROW($S$1:$S$6253),""),ROW(S3980))),"")</f>
        <v>Poštovice</v>
      </c>
      <c r="U3982" t="s">
        <v>6516</v>
      </c>
      <c r="V3982">
        <v>572811.0</v>
      </c>
    </row>
    <row r="3983" spans="19:22" ht="12.75">
      <c r="S3983" t="str">
        <f>IF(ISNUMBER(SEARCH(ZAKL_DATA!$B$18,FU!$U3983)),U3983,"")</f>
        <v>Poteč</v>
      </c>
      <c r="T3983" t="str">
        <f t="array" ref="T3983">IFERROR(INDEX($S$3:$S$6255,SMALL(IF(ISNUMBER(SEARCH("",$S$3:$S$6255)),ROW($S$1:$S$6253),""),ROW(S3981))),"")</f>
        <v>Poteč</v>
      </c>
      <c r="U3983" t="s">
        <v>5533</v>
      </c>
      <c r="V3983">
        <v>572829.0</v>
      </c>
    </row>
    <row r="3984" spans="19:22" ht="12.75">
      <c r="S3984" t="str">
        <f>IF(ISNUMBER(SEARCH(ZAKL_DATA!$B$18,FU!$U3984)),U3984,"")</f>
        <v>Potěhy</v>
      </c>
      <c r="T3984" t="str">
        <f t="array" ref="T3984">IFERROR(INDEX($S$3:$S$6255,SMALL(IF(ISNUMBER(SEARCH("",$S$3:$S$6255)),ROW($S$1:$S$6253),""),ROW(S3982))),"")</f>
        <v>Potěhy</v>
      </c>
      <c r="U3984" t="s">
        <v>4386</v>
      </c>
      <c r="V3984">
        <v>572837.0</v>
      </c>
    </row>
    <row r="3985" spans="19:22" ht="12.75">
      <c r="S3985" t="str">
        <f>IF(ISNUMBER(SEARCH(ZAKL_DATA!$B$18,FU!$U3985)),U3985,"")</f>
        <v>Potštát</v>
      </c>
      <c r="T3985" t="str">
        <f t="array" ref="T3985">IFERROR(INDEX($S$3:$S$6255,SMALL(IF(ISNUMBER(SEARCH("",$S$3:$S$6255)),ROW($S$1:$S$6253),""),ROW(S3983))),"")</f>
        <v>Potštát</v>
      </c>
      <c r="U3985" t="s">
        <v>3883</v>
      </c>
      <c r="V3985">
        <v>572845.0</v>
      </c>
    </row>
    <row r="3986" spans="19:22" ht="12.75">
      <c r="S3986" t="str">
        <f>IF(ISNUMBER(SEARCH(ZAKL_DATA!$B$18,FU!$U3986)),U3986,"")</f>
        <v>Potštejn</v>
      </c>
      <c r="T3986" t="str">
        <f t="array" ref="T3986">IFERROR(INDEX($S$3:$S$6255,SMALL(IF(ISNUMBER(SEARCH("",$S$3:$S$6255)),ROW($S$1:$S$6253),""),ROW(S3984))),"")</f>
        <v>Potštejn</v>
      </c>
      <c r="U3986" t="s">
        <v>7461</v>
      </c>
      <c r="V3986">
        <v>572853.0</v>
      </c>
    </row>
    <row r="3987" spans="19:22" ht="12.75">
      <c r="S3987" t="str">
        <f>IF(ISNUMBER(SEARCH(ZAKL_DATA!$B$18,FU!$U3987)),U3987,"")</f>
        <v>Potůčky</v>
      </c>
      <c r="T3987" t="str">
        <f t="array" ref="T3987">IFERROR(INDEX($S$3:$S$6255,SMALL(IF(ISNUMBER(SEARCH("",$S$3:$S$6255)),ROW($S$1:$S$6253),""),ROW(S3985))),"")</f>
        <v>Potůčky</v>
      </c>
      <c r="U3987" t="s">
        <v>5983</v>
      </c>
      <c r="V3987">
        <v>572861.0</v>
      </c>
    </row>
    <row r="3988" spans="19:22" ht="12.75">
      <c r="S3988" t="str">
        <f>IF(ISNUMBER(SEARCH(ZAKL_DATA!$B$18,FU!$U3988)),U3988,"")</f>
        <v>Potvorov</v>
      </c>
      <c r="T3988" t="str">
        <f t="array" ref="T3988">IFERROR(INDEX($S$3:$S$6255,SMALL(IF(ISNUMBER(SEARCH("",$S$3:$S$6255)),ROW($S$1:$S$6253),""),ROW(S3986))),"")</f>
        <v>Potvorov</v>
      </c>
      <c r="U3988" t="s">
        <v>3995</v>
      </c>
      <c r="V3988">
        <v>572870.0</v>
      </c>
    </row>
    <row r="3989" spans="19:22" ht="12.75">
      <c r="S3989" t="str">
        <f>IF(ISNUMBER(SEARCH(ZAKL_DATA!$B$18,FU!$U3989)),U3989,"")</f>
        <v>Poustka</v>
      </c>
      <c r="T3989" t="str">
        <f t="array" ref="T3989">IFERROR(INDEX($S$3:$S$6255,SMALL(IF(ISNUMBER(SEARCH("",$S$3:$S$6255)),ROW($S$1:$S$6253),""),ROW(S3987))),"")</f>
        <v>Poustka</v>
      </c>
      <c r="U3989" t="s">
        <v>7539</v>
      </c>
      <c r="V3989">
        <v>572888.0</v>
      </c>
    </row>
    <row r="3990" spans="19:22" ht="12.75">
      <c r="S3990" t="str">
        <f>IF(ISNUMBER(SEARCH(ZAKL_DATA!$B$18,FU!$U3990)),U3990,"")</f>
        <v>Pouzdřany</v>
      </c>
      <c r="T3990" t="str">
        <f t="array" ref="T3990">IFERROR(INDEX($S$3:$S$6255,SMALL(IF(ISNUMBER(SEARCH("",$S$3:$S$6255)),ROW($S$1:$S$6253),""),ROW(S3988))),"")</f>
        <v>Pouzdřany</v>
      </c>
      <c r="U3990" t="s">
        <v>7991</v>
      </c>
      <c r="V3990">
        <v>572896.0</v>
      </c>
    </row>
    <row r="3991" spans="19:22" ht="12.75">
      <c r="S3991" t="str">
        <f>IF(ISNUMBER(SEARCH(ZAKL_DATA!$B$18,FU!$U3991)),U3991,"")</f>
        <v>Povrly</v>
      </c>
      <c r="T3991" t="str">
        <f t="array" ref="T3991">IFERROR(INDEX($S$3:$S$6255,SMALL(IF(ISNUMBER(SEARCH("",$S$3:$S$6255)),ROW($S$1:$S$6253),""),ROW(S3989))),"")</f>
        <v>Povrly</v>
      </c>
      <c r="U3991" t="s">
        <v>6817</v>
      </c>
      <c r="V3991">
        <v>572900.0</v>
      </c>
    </row>
    <row r="3992" spans="19:22" ht="12.75">
      <c r="S3992" t="str">
        <f>IF(ISNUMBER(SEARCH(ZAKL_DATA!$B$18,FU!$U3992)),U3992,"")</f>
        <v>Pozďatín</v>
      </c>
      <c r="T3992" t="str">
        <f t="array" ref="T3992">IFERROR(INDEX($S$3:$S$6255,SMALL(IF(ISNUMBER(SEARCH("",$S$3:$S$6255)),ROW($S$1:$S$6253),""),ROW(S3990))),"")</f>
        <v>Pozďatín</v>
      </c>
      <c r="U3992" t="s">
        <v>8430</v>
      </c>
      <c r="V3992">
        <v>572918.0</v>
      </c>
    </row>
    <row r="3993" spans="19:22" ht="12.75">
      <c r="S3993" t="str">
        <f>IF(ISNUMBER(SEARCH(ZAKL_DATA!$B$18,FU!$U3993)),U3993,"")</f>
        <v>Pozděchov</v>
      </c>
      <c r="T3993" t="str">
        <f t="array" ref="T3993">IFERROR(INDEX($S$3:$S$6255,SMALL(IF(ISNUMBER(SEARCH("",$S$3:$S$6255)),ROW($S$1:$S$6253),""),ROW(S3991))),"")</f>
        <v>Pozděchov</v>
      </c>
      <c r="U3993" t="s">
        <v>5154</v>
      </c>
      <c r="V3993">
        <v>572926.0</v>
      </c>
    </row>
    <row r="3994" spans="19:22" ht="12.75">
      <c r="S3994" t="str">
        <f>IF(ISNUMBER(SEARCH(ZAKL_DATA!$B$18,FU!$U3994)),U3994,"")</f>
        <v>Pozdeň</v>
      </c>
      <c r="T3994" t="str">
        <f t="array" ref="T3994">IFERROR(INDEX($S$3:$S$6255,SMALL(IF(ISNUMBER(SEARCH("",$S$3:$S$6255)),ROW($S$1:$S$6253),""),ROW(S3992))),"")</f>
        <v>Pozdeň</v>
      </c>
      <c r="U3994" t="s">
        <v>4234</v>
      </c>
      <c r="V3994">
        <v>572934.0</v>
      </c>
    </row>
    <row r="3995" spans="19:22" ht="12.75">
      <c r="S3995" t="str">
        <f>IF(ISNUMBER(SEARCH(ZAKL_DATA!$B$18,FU!$U3995)),U3995,"")</f>
        <v>Pozlovice</v>
      </c>
      <c r="T3995" t="str">
        <f t="array" ref="T3995">IFERROR(INDEX($S$3:$S$6255,SMALL(IF(ISNUMBER(SEARCH("",$S$3:$S$6255)),ROW($S$1:$S$6253),""),ROW(S3993))),"")</f>
        <v>Pozlovice</v>
      </c>
      <c r="U3995" t="s">
        <v>5522</v>
      </c>
      <c r="V3995">
        <v>572942.0</v>
      </c>
    </row>
    <row r="3996" spans="19:22" ht="12.75">
      <c r="S3996" t="str">
        <f>IF(ISNUMBER(SEARCH(ZAKL_DATA!$B$18,FU!$U3996)),U3996,"")</f>
        <v>Pozořice</v>
      </c>
      <c r="T3996" t="str">
        <f t="array" ref="T3996">IFERROR(INDEX($S$3:$S$6255,SMALL(IF(ISNUMBER(SEARCH("",$S$3:$S$6255)),ROW($S$1:$S$6253),""),ROW(S3994))),"")</f>
        <v>Pozořice</v>
      </c>
      <c r="U3996" t="s">
        <v>7907</v>
      </c>
      <c r="V3996">
        <v>572951.0</v>
      </c>
    </row>
    <row r="3997" spans="19:22" ht="12.75">
      <c r="S3997" t="str">
        <f>IF(ISNUMBER(SEARCH(ZAKL_DATA!$B$18,FU!$U3997)),U3997,"")</f>
        <v>Prace</v>
      </c>
      <c r="T3997" t="str">
        <f t="array" ref="T3997">IFERROR(INDEX($S$3:$S$6255,SMALL(IF(ISNUMBER(SEARCH("",$S$3:$S$6255)),ROW($S$1:$S$6253),""),ROW(S3995))),"")</f>
        <v>Prace</v>
      </c>
      <c r="U3997" t="s">
        <v>7908</v>
      </c>
      <c r="V3997">
        <v>572969.0</v>
      </c>
    </row>
    <row r="3998" spans="19:22" ht="12.75">
      <c r="S3998" t="str">
        <f>IF(ISNUMBER(SEARCH(ZAKL_DATA!$B$18,FU!$U3998)),U3998,"")</f>
        <v>Pracejovice</v>
      </c>
      <c r="T3998" t="str">
        <f t="array" ref="T3998">IFERROR(INDEX($S$3:$S$6255,SMALL(IF(ISNUMBER(SEARCH("",$S$3:$S$6255)),ROW($S$1:$S$6253),""),ROW(S3996))),"")</f>
        <v>Pracejovice</v>
      </c>
      <c r="U3998" t="s">
        <v>5681</v>
      </c>
      <c r="V3998">
        <v>572977.0</v>
      </c>
    </row>
    <row r="3999" spans="19:22" ht="12.75">
      <c r="S3999" t="str">
        <f>IF(ISNUMBER(SEARCH(ZAKL_DATA!$B$18,FU!$U3999)),U3999,"")</f>
        <v>Prackovice nad Labem</v>
      </c>
      <c r="T3999" t="str">
        <f t="array" ref="T3999">IFERROR(INDEX($S$3:$S$6255,SMALL(IF(ISNUMBER(SEARCH("",$S$3:$S$6255)),ROW($S$1:$S$6253),""),ROW(S3997))),"")</f>
        <v>Prackovice nad Labem</v>
      </c>
      <c r="U3999" t="s">
        <v>6629</v>
      </c>
      <c r="V3999">
        <v>572985.0</v>
      </c>
    </row>
    <row r="4000" spans="19:22" ht="12.75">
      <c r="S4000" t="str">
        <f>IF(ISNUMBER(SEARCH(ZAKL_DATA!$B$18,FU!$U4000)),U4000,"")</f>
        <v>Práče</v>
      </c>
      <c r="T4000" t="str">
        <f t="array" ref="T4000">IFERROR(INDEX($S$3:$S$6255,SMALL(IF(ISNUMBER(SEARCH("",$S$3:$S$6255)),ROW($S$1:$S$6253),""),ROW(S3998))),"")</f>
        <v>Práče</v>
      </c>
      <c r="U4000" t="s">
        <v>8641</v>
      </c>
      <c r="V4000">
        <v>572993.0</v>
      </c>
    </row>
    <row r="4001" spans="19:22" ht="12.75">
      <c r="S4001" t="str">
        <f>IF(ISNUMBER(SEARCH(ZAKL_DATA!$B$18,FU!$U4001)),U4001,"")</f>
        <v>Prádlo</v>
      </c>
      <c r="T4001" t="str">
        <f t="array" ref="T4001">IFERROR(INDEX($S$3:$S$6255,SMALL(IF(ISNUMBER(SEARCH("",$S$3:$S$6255)),ROW($S$1:$S$6253),""),ROW(S3999))),"")</f>
        <v>Prádlo</v>
      </c>
      <c r="U4001" t="s">
        <v>6089</v>
      </c>
      <c r="V4001">
        <v>573001.0</v>
      </c>
    </row>
    <row r="4002" spans="19:22" ht="12.75">
      <c r="S4002" t="str">
        <f>IF(ISNUMBER(SEARCH(ZAKL_DATA!$B$18,FU!$U4002)),U4002,"")</f>
        <v>Praha</v>
      </c>
      <c r="T4002" t="str">
        <f t="array" ref="T4002">IFERROR(INDEX($S$3:$S$6255,SMALL(IF(ISNUMBER(SEARCH("",$S$3:$S$6255)),ROW($S$1:$S$6253),""),ROW(S4000))),"")</f>
        <v>Praha</v>
      </c>
      <c r="U4002" t="s">
        <v>5939</v>
      </c>
      <c r="V4002">
        <v>573019.0</v>
      </c>
    </row>
    <row r="4003" spans="19:22" ht="12.75">
      <c r="S4003" t="str">
        <f>IF(ISNUMBER(SEARCH(ZAKL_DATA!$B$18,FU!$U4003)),U4003,"")</f>
        <v>Prachatice</v>
      </c>
      <c r="T4003" t="str">
        <f t="array" ref="T4003">IFERROR(INDEX($S$3:$S$6255,SMALL(IF(ISNUMBER(SEARCH("",$S$3:$S$6255)),ROW($S$1:$S$6253),""),ROW(S4001))),"")</f>
        <v>Prachatice</v>
      </c>
      <c r="U4003" t="s">
        <v>5578</v>
      </c>
      <c r="V4003">
        <v>573027.0</v>
      </c>
    </row>
    <row r="4004" spans="19:22" ht="12.75">
      <c r="S4004" t="str">
        <f>IF(ISNUMBER(SEARCH(ZAKL_DATA!$B$18,FU!$U4004)),U4004,"")</f>
        <v>Prachovice</v>
      </c>
      <c r="T4004" t="str">
        <f t="array" ref="T4004">IFERROR(INDEX($S$3:$S$6255,SMALL(IF(ISNUMBER(SEARCH("",$S$3:$S$6255)),ROW($S$1:$S$6253),""),ROW(S4002))),"")</f>
        <v>Prachovice</v>
      </c>
      <c r="U4004" t="s">
        <v>7134</v>
      </c>
      <c r="V4004">
        <v>573035.0</v>
      </c>
    </row>
    <row r="4005" spans="19:22" ht="12.75">
      <c r="S4005" t="str">
        <f>IF(ISNUMBER(SEARCH(ZAKL_DATA!$B$18,FU!$U4005)),U4005,"")</f>
        <v>Prakšice</v>
      </c>
      <c r="T4005" t="str">
        <f t="array" ref="T4005">IFERROR(INDEX($S$3:$S$6255,SMALL(IF(ISNUMBER(SEARCH("",$S$3:$S$6255)),ROW($S$1:$S$6253),""),ROW(S4003))),"")</f>
        <v>Prakšice</v>
      </c>
      <c r="U4005" t="s">
        <v>8497</v>
      </c>
      <c r="V4005">
        <v>573043.0</v>
      </c>
    </row>
    <row r="4006" spans="19:22" ht="12.75">
      <c r="S4006" t="str">
        <f>IF(ISNUMBER(SEARCH(ZAKL_DATA!$B$18,FU!$U4006)),U4006,"")</f>
        <v>Prameny</v>
      </c>
      <c r="T4006" t="str">
        <f t="array" ref="T4006">IFERROR(INDEX($S$3:$S$6255,SMALL(IF(ISNUMBER(SEARCH("",$S$3:$S$6255)),ROW($S$1:$S$6253),""),ROW(S4004))),"")</f>
        <v>Prameny</v>
      </c>
      <c r="U4006" t="s">
        <v>4838</v>
      </c>
      <c r="V4006">
        <v>573051.0</v>
      </c>
    </row>
    <row r="4007" spans="19:22" ht="12.75">
      <c r="S4007" t="str">
        <f>IF(ISNUMBER(SEARCH(ZAKL_DATA!$B$18,FU!$U4007)),U4007,"")</f>
        <v>Prasek</v>
      </c>
      <c r="T4007" t="str">
        <f t="array" ref="T4007">IFERROR(INDEX($S$3:$S$6255,SMALL(IF(ISNUMBER(SEARCH("",$S$3:$S$6255)),ROW($S$1:$S$6253),""),ROW(S4005))),"")</f>
        <v>Prasek</v>
      </c>
      <c r="U4007" t="s">
        <v>7018</v>
      </c>
      <c r="V4007">
        <v>573060.0</v>
      </c>
    </row>
    <row r="4008" spans="19:22" ht="12.75">
      <c r="S4008" t="str">
        <f>IF(ISNUMBER(SEARCH(ZAKL_DATA!$B$18,FU!$U4008)),U4008,"")</f>
        <v>Praskačka</v>
      </c>
      <c r="T4008" t="str">
        <f t="array" ref="T4008">IFERROR(INDEX($S$3:$S$6255,SMALL(IF(ISNUMBER(SEARCH("",$S$3:$S$6255)),ROW($S$1:$S$6253),""),ROW(S4006))),"")</f>
        <v>Praskačka</v>
      </c>
      <c r="U4008" t="s">
        <v>7019</v>
      </c>
      <c r="V4008">
        <v>573078.0</v>
      </c>
    </row>
    <row r="4009" spans="19:22" ht="12.75">
      <c r="S4009" t="str">
        <f>IF(ISNUMBER(SEARCH(ZAKL_DATA!$B$18,FU!$U4009)),U4009,"")</f>
        <v>Prasklice</v>
      </c>
      <c r="T4009" t="str">
        <f t="array" ref="T4009">IFERROR(INDEX($S$3:$S$6255,SMALL(IF(ISNUMBER(SEARCH("",$S$3:$S$6255)),ROW($S$1:$S$6253),""),ROW(S4007))),"")</f>
        <v>Prasklice</v>
      </c>
      <c r="U4009" t="s">
        <v>8167</v>
      </c>
      <c r="V4009">
        <v>573086.0</v>
      </c>
    </row>
    <row r="4010" spans="19:22" ht="12.75">
      <c r="S4010" t="str">
        <f>IF(ISNUMBER(SEARCH(ZAKL_DATA!$B$18,FU!$U4010)),U4010,"")</f>
        <v>Praskolesy</v>
      </c>
      <c r="T4010" t="str">
        <f t="array" ref="T4010">IFERROR(INDEX($S$3:$S$6255,SMALL(IF(ISNUMBER(SEARCH("",$S$3:$S$6255)),ROW($S$1:$S$6253),""),ROW(S4008))),"")</f>
        <v>Praskolesy</v>
      </c>
      <c r="U4010" t="s">
        <v>4135</v>
      </c>
      <c r="V4010">
        <v>573094.0</v>
      </c>
    </row>
    <row r="4011" spans="19:22" ht="12.75">
      <c r="S4011" t="str">
        <f>IF(ISNUMBER(SEARCH(ZAKL_DATA!$B$18,FU!$U4011)),U4011,"")</f>
        <v>Prášily</v>
      </c>
      <c r="T4011" t="str">
        <f t="array" ref="T4011">IFERROR(INDEX($S$3:$S$6255,SMALL(IF(ISNUMBER(SEARCH("",$S$3:$S$6255)),ROW($S$1:$S$6253),""),ROW(S4009))),"")</f>
        <v>Prášily</v>
      </c>
      <c r="U4011" t="s">
        <v>6005</v>
      </c>
      <c r="V4011">
        <v>573108.0</v>
      </c>
    </row>
    <row r="4012" spans="19:22" ht="12.75">
      <c r="S4012" t="str">
        <f>IF(ISNUMBER(SEARCH(ZAKL_DATA!$B$18,FU!$U4012)),U4012,"")</f>
        <v>Pravčice</v>
      </c>
      <c r="T4012" t="str">
        <f t="array" ref="T4012">IFERROR(INDEX($S$3:$S$6255,SMALL(IF(ISNUMBER(SEARCH("",$S$3:$S$6255)),ROW($S$1:$S$6253),""),ROW(S4010))),"")</f>
        <v>Pravčice</v>
      </c>
      <c r="U4012" t="s">
        <v>8272</v>
      </c>
      <c r="V4012">
        <v>573116.0</v>
      </c>
    </row>
    <row r="4013" spans="19:22" ht="12.75">
      <c r="S4013" t="str">
        <f>IF(ISNUMBER(SEARCH(ZAKL_DATA!$B$18,FU!$U4013)),U4013,"")</f>
        <v>Pravice</v>
      </c>
      <c r="T4013" t="str">
        <f t="array" ref="T4013">IFERROR(INDEX($S$3:$S$6255,SMALL(IF(ISNUMBER(SEARCH("",$S$3:$S$6255)),ROW($S$1:$S$6253),""),ROW(S4011))),"")</f>
        <v>Pravice</v>
      </c>
      <c r="U4013" t="s">
        <v>8642</v>
      </c>
      <c r="V4013">
        <v>573124.0</v>
      </c>
    </row>
    <row r="4014" spans="19:22" ht="12.75">
      <c r="S4014" t="str">
        <f>IF(ISNUMBER(SEARCH(ZAKL_DATA!$B$18,FU!$U4014)),U4014,"")</f>
        <v>Pravlov</v>
      </c>
      <c r="T4014" t="str">
        <f t="array" ref="T4014">IFERROR(INDEX($S$3:$S$6255,SMALL(IF(ISNUMBER(SEARCH("",$S$3:$S$6255)),ROW($S$1:$S$6253),""),ROW(S4012))),"")</f>
        <v>Pravlov</v>
      </c>
      <c r="U4014" t="s">
        <v>7909</v>
      </c>
      <c r="V4014">
        <v>573132.0</v>
      </c>
    </row>
    <row r="4015" spans="19:22" ht="12.75">
      <c r="S4015" t="str">
        <f>IF(ISNUMBER(SEARCH(ZAKL_DATA!$B$18,FU!$U4015)),U4015,"")</f>
        <v>Pravonín</v>
      </c>
      <c r="T4015" t="str">
        <f t="array" ref="T4015">IFERROR(INDEX($S$3:$S$6255,SMALL(IF(ISNUMBER(SEARCH("",$S$3:$S$6255)),ROW($S$1:$S$6253),""),ROW(S4013))),"")</f>
        <v>Pravonín</v>
      </c>
      <c r="U4015" t="s">
        <v>4016</v>
      </c>
      <c r="V4015">
        <v>573141.0</v>
      </c>
    </row>
    <row r="4016" spans="19:22" ht="12.75">
      <c r="S4016" t="str">
        <f>IF(ISNUMBER(SEARCH(ZAKL_DATA!$B$18,FU!$U4016)),U4016,"")</f>
        <v>Pravy</v>
      </c>
      <c r="T4016" t="str">
        <f t="array" ref="T4016">IFERROR(INDEX($S$3:$S$6255,SMALL(IF(ISNUMBER(SEARCH("",$S$3:$S$6255)),ROW($S$1:$S$6253),""),ROW(S4014))),"")</f>
        <v>Pravy</v>
      </c>
      <c r="U4016" t="s">
        <v>7199</v>
      </c>
      <c r="V4016">
        <v>573159.0</v>
      </c>
    </row>
    <row r="4017" spans="19:22" ht="12.75">
      <c r="S4017" t="str">
        <f>IF(ISNUMBER(SEARCH(ZAKL_DATA!$B$18,FU!$U4017)),U4017,"")</f>
        <v>Pražmo</v>
      </c>
      <c r="T4017" t="str">
        <f t="array" ref="T4017">IFERROR(INDEX($S$3:$S$6255,SMALL(IF(ISNUMBER(SEARCH("",$S$3:$S$6255)),ROW($S$1:$S$6253),""),ROW(S4015))),"")</f>
        <v>Pražmo</v>
      </c>
      <c r="U4017" t="s">
        <v>6871</v>
      </c>
      <c r="V4017">
        <v>573167.0</v>
      </c>
    </row>
    <row r="4018" spans="19:22" ht="12.75">
      <c r="S4018" t="str">
        <f>IF(ISNUMBER(SEARCH(ZAKL_DATA!$B$18,FU!$U4018)),U4018,"")</f>
        <v>Prlov</v>
      </c>
      <c r="T4018" t="str">
        <f t="array" ref="T4018">IFERROR(INDEX($S$3:$S$6255,SMALL(IF(ISNUMBER(SEARCH("",$S$3:$S$6255)),ROW($S$1:$S$6253),""),ROW(S4016))),"")</f>
        <v>Prlov</v>
      </c>
      <c r="U4018" t="s">
        <v>5155</v>
      </c>
      <c r="V4018">
        <v>573175.0</v>
      </c>
    </row>
    <row r="4019" spans="19:22" ht="12.75">
      <c r="S4019" t="str">
        <f>IF(ISNUMBER(SEARCH(ZAKL_DATA!$B$18,FU!$U4019)),U4019,"")</f>
        <v>Proboštov</v>
      </c>
      <c r="T4019" t="str">
        <f t="array" ref="T4019">IFERROR(INDEX($S$3:$S$6255,SMALL(IF(ISNUMBER(SEARCH("",$S$3:$S$6255)),ROW($S$1:$S$6253),""),ROW(S4017))),"")</f>
        <v>Proboštov</v>
      </c>
      <c r="U4019" t="s">
        <v>6803</v>
      </c>
      <c r="V4019">
        <v>573183.0</v>
      </c>
    </row>
    <row r="4020" spans="19:22" ht="12.75">
      <c r="S4020" t="str">
        <f>IF(ISNUMBER(SEARCH(ZAKL_DATA!$B$18,FU!$U4020)),U4020,"")</f>
        <v>Probulov</v>
      </c>
      <c r="T4020" t="str">
        <f t="array" ref="T4020">IFERROR(INDEX($S$3:$S$6255,SMALL(IF(ISNUMBER(SEARCH("",$S$3:$S$6255)),ROW($S$1:$S$6253),""),ROW(S4018))),"")</f>
        <v>Probulov</v>
      </c>
      <c r="U4020" t="s">
        <v>6291</v>
      </c>
      <c r="V4020">
        <v>573191.0</v>
      </c>
    </row>
    <row r="4021" spans="19:22" ht="12.75">
      <c r="S4021" t="str">
        <f>IF(ISNUMBER(SEARCH(ZAKL_DATA!$B$18,FU!$U4021)),U4021,"")</f>
        <v>Prodašice</v>
      </c>
      <c r="T4021" t="str">
        <f t="array" ref="T4021">IFERROR(INDEX($S$3:$S$6255,SMALL(IF(ISNUMBER(SEARCH("",$S$3:$S$6255)),ROW($S$1:$S$6253),""),ROW(S4019))),"")</f>
        <v>Prodašice</v>
      </c>
      <c r="U4021" t="s">
        <v>7026</v>
      </c>
      <c r="V4021">
        <v>573205.0</v>
      </c>
    </row>
    <row r="4022" spans="19:22" ht="12.75">
      <c r="S4022" t="str">
        <f>IF(ISNUMBER(SEARCH(ZAKL_DATA!$B$18,FU!$U4022)),U4022,"")</f>
        <v>Prokopov</v>
      </c>
      <c r="T4022" t="str">
        <f t="array" ref="T4022">IFERROR(INDEX($S$3:$S$6255,SMALL(IF(ISNUMBER(SEARCH("",$S$3:$S$6255)),ROW($S$1:$S$6253),""),ROW(S4020))),"")</f>
        <v>Prokopov</v>
      </c>
      <c r="U4022" t="s">
        <v>8643</v>
      </c>
      <c r="V4022">
        <v>573213.0</v>
      </c>
    </row>
    <row r="4023" spans="19:22" ht="12.75">
      <c r="S4023" t="str">
        <f>IF(ISNUMBER(SEARCH(ZAKL_DATA!$B$18,FU!$U4023)),U4023,"")</f>
        <v>Proruby</v>
      </c>
      <c r="T4023" t="str">
        <f t="array" ref="T4023">IFERROR(INDEX($S$3:$S$6255,SMALL(IF(ISNUMBER(SEARCH("",$S$3:$S$6255)),ROW($S$1:$S$6253),""),ROW(S4021))),"")</f>
        <v>Proruby</v>
      </c>
      <c r="U4023" t="s">
        <v>5466</v>
      </c>
      <c r="V4023">
        <v>573221.0</v>
      </c>
    </row>
    <row r="4024" spans="19:22" ht="12.75">
      <c r="S4024" t="str">
        <f>IF(ISNUMBER(SEARCH(ZAKL_DATA!$B$18,FU!$U4024)),U4024,"")</f>
        <v>Proseč</v>
      </c>
      <c r="T4024" t="str">
        <f t="array" ref="T4024">IFERROR(INDEX($S$3:$S$6255,SMALL(IF(ISNUMBER(SEARCH("",$S$3:$S$6255)),ROW($S$1:$S$6253),""),ROW(S4022))),"")</f>
        <v>Proseč</v>
      </c>
      <c r="U4024" t="s">
        <v>4702</v>
      </c>
      <c r="V4024">
        <v>573230.0</v>
      </c>
    </row>
    <row r="4025" spans="19:22" ht="12.75">
      <c r="S4025" t="str">
        <f>IF(ISNUMBER(SEARCH(ZAKL_DATA!$B$18,FU!$U4025)),U4025,"")</f>
        <v>Proseč</v>
      </c>
      <c r="T4025" t="str">
        <f t="array" ref="T4025">IFERROR(INDEX($S$3:$S$6255,SMALL(IF(ISNUMBER(SEARCH("",$S$3:$S$6255)),ROW($S$1:$S$6253),""),ROW(S4023))),"")</f>
        <v>Proseč</v>
      </c>
      <c r="U4025" t="s">
        <v>4702</v>
      </c>
      <c r="V4025">
        <v>573248.0</v>
      </c>
    </row>
    <row r="4026" spans="19:22" ht="12.75">
      <c r="S4026" t="str">
        <f>IF(ISNUMBER(SEARCH(ZAKL_DATA!$B$18,FU!$U4026)),U4026,"")</f>
        <v>Proseč pod Ještědem</v>
      </c>
      <c r="T4026" t="str">
        <f t="array" ref="T4026">IFERROR(INDEX($S$3:$S$6255,SMALL(IF(ISNUMBER(SEARCH("",$S$3:$S$6255)),ROW($S$1:$S$6253),""),ROW(S4024))),"")</f>
        <v>Proseč pod Ještědem</v>
      </c>
      <c r="U4026" t="s">
        <v>5128</v>
      </c>
      <c r="V4026">
        <v>573256.0</v>
      </c>
    </row>
    <row r="4027" spans="19:22" ht="12.75">
      <c r="S4027" t="str">
        <f>IF(ISNUMBER(SEARCH(ZAKL_DATA!$B$18,FU!$U4027)),U4027,"")</f>
        <v>Proseč pod Křemešníkem</v>
      </c>
      <c r="T4027" t="str">
        <f t="array" ref="T4027">IFERROR(INDEX($S$3:$S$6255,SMALL(IF(ISNUMBER(SEARCH("",$S$3:$S$6255)),ROW($S$1:$S$6253),""),ROW(S4025))),"")</f>
        <v>Proseč pod Křemešníkem</v>
      </c>
      <c r="U4027" t="s">
        <v>6329</v>
      </c>
      <c r="V4027">
        <v>573264.0</v>
      </c>
    </row>
    <row r="4028" spans="19:22" ht="12.75">
      <c r="S4028" t="str">
        <f>IF(ISNUMBER(SEARCH(ZAKL_DATA!$B$18,FU!$U4028)),U4028,"")</f>
        <v>Prosečné</v>
      </c>
      <c r="T4028" t="str">
        <f t="array" ref="T4028">IFERROR(INDEX($S$3:$S$6255,SMALL(IF(ISNUMBER(SEARCH("",$S$3:$S$6255)),ROW($S$1:$S$6253),""),ROW(S4026))),"")</f>
        <v>Prosečné</v>
      </c>
      <c r="U4028" t="s">
        <v>7668</v>
      </c>
      <c r="V4028">
        <v>573272.0</v>
      </c>
    </row>
    <row r="4029" spans="19:22" ht="12.75">
      <c r="S4029" t="str">
        <f>IF(ISNUMBER(SEARCH(ZAKL_DATA!$B$18,FU!$U4029)),U4029,"")</f>
        <v>Prosenice</v>
      </c>
      <c r="T4029" t="str">
        <f t="array" ref="T4029">IFERROR(INDEX($S$3:$S$6255,SMALL(IF(ISNUMBER(SEARCH("",$S$3:$S$6255)),ROW($S$1:$S$6253),""),ROW(S4027))),"")</f>
        <v>Prosenice</v>
      </c>
      <c r="U4029" t="s">
        <v>3884</v>
      </c>
      <c r="V4029">
        <v>573281.0</v>
      </c>
    </row>
    <row r="4030" spans="19:22" ht="12.75">
      <c r="S4030" t="str">
        <f>IF(ISNUMBER(SEARCH(ZAKL_DATA!$B$18,FU!$U4030)),U4030,"")</f>
        <v>Prosenická Lhota</v>
      </c>
      <c r="T4030" t="str">
        <f t="array" ref="T4030">IFERROR(INDEX($S$3:$S$6255,SMALL(IF(ISNUMBER(SEARCH("",$S$3:$S$6255)),ROW($S$1:$S$6253),""),ROW(S4028))),"")</f>
        <v>Prosenická Lhota</v>
      </c>
      <c r="U4030" t="s">
        <v>4972</v>
      </c>
      <c r="V4030">
        <v>573299.0</v>
      </c>
    </row>
    <row r="4031" spans="19:22" ht="12.75">
      <c r="S4031" t="str">
        <f>IF(ISNUMBER(SEARCH(ZAKL_DATA!$B$18,FU!$U4031)),U4031,"")</f>
        <v>Prosetín</v>
      </c>
      <c r="T4031" t="str">
        <f t="array" ref="T4031">IFERROR(INDEX($S$3:$S$6255,SMALL(IF(ISNUMBER(SEARCH("",$S$3:$S$6255)),ROW($S$1:$S$6253),""),ROW(S4029))),"")</f>
        <v>Prosetín</v>
      </c>
      <c r="U4031" t="s">
        <v>7135</v>
      </c>
      <c r="V4031">
        <v>573302.0</v>
      </c>
    </row>
    <row r="4032" spans="19:22" ht="12.75">
      <c r="S4032" t="str">
        <f>IF(ISNUMBER(SEARCH(ZAKL_DATA!$B$18,FU!$U4032)),U4032,"")</f>
        <v>Prosetín</v>
      </c>
      <c r="T4032" t="str">
        <f t="array" ref="T4032">IFERROR(INDEX($S$3:$S$6255,SMALL(IF(ISNUMBER(SEARCH("",$S$3:$S$6255)),ROW($S$1:$S$6253),""),ROW(S4030))),"")</f>
        <v>Prosetín</v>
      </c>
      <c r="U4032" t="s">
        <v>7135</v>
      </c>
      <c r="V4032">
        <v>573311.0</v>
      </c>
    </row>
    <row r="4033" spans="19:22" ht="12.75">
      <c r="S4033" t="str">
        <f>IF(ISNUMBER(SEARCH(ZAKL_DATA!$B$18,FU!$U4033)),U4033,"")</f>
        <v>Prosíčka</v>
      </c>
      <c r="T4033" t="str">
        <f t="array" ref="T4033">IFERROR(INDEX($S$3:$S$6255,SMALL(IF(ISNUMBER(SEARCH("",$S$3:$S$6255)),ROW($S$1:$S$6253),""),ROW(S4031))),"")</f>
        <v>Prosíčka</v>
      </c>
      <c r="U4033" t="s">
        <v>6913</v>
      </c>
      <c r="V4033">
        <v>573329.0</v>
      </c>
    </row>
    <row r="4034" spans="19:22" ht="12.75">
      <c r="S4034" t="str">
        <f>IF(ISNUMBER(SEARCH(ZAKL_DATA!$B$18,FU!$U4034)),U4034,"")</f>
        <v>Prosiměřice</v>
      </c>
      <c r="T4034" t="str">
        <f t="array" ref="T4034">IFERROR(INDEX($S$3:$S$6255,SMALL(IF(ISNUMBER(SEARCH("",$S$3:$S$6255)),ROW($S$1:$S$6253),""),ROW(S4032))),"")</f>
        <v>Prosiměřice</v>
      </c>
      <c r="U4034" t="s">
        <v>8644</v>
      </c>
      <c r="V4034">
        <v>573337.0</v>
      </c>
    </row>
    <row r="4035" spans="19:22" ht="12.75">
      <c r="S4035" t="str">
        <f>IF(ISNUMBER(SEARCH(ZAKL_DATA!$B$18,FU!$U4035)),U4035,"")</f>
        <v>Prostějov</v>
      </c>
      <c r="T4035" t="str">
        <f t="array" ref="T4035">IFERROR(INDEX($S$3:$S$6255,SMALL(IF(ISNUMBER(SEARCH("",$S$3:$S$6255)),ROW($S$1:$S$6253),""),ROW(S4033))),"")</f>
        <v>Prostějov</v>
      </c>
      <c r="U4035" t="s">
        <v>8293</v>
      </c>
      <c r="V4035">
        <v>573345.0</v>
      </c>
    </row>
    <row r="4036" spans="19:22" ht="12.75">
      <c r="S4036" t="str">
        <f>IF(ISNUMBER(SEARCH(ZAKL_DATA!$B$18,FU!$U4036)),U4036,"")</f>
        <v>Prostějovičky</v>
      </c>
      <c r="T4036" t="str">
        <f t="array" ref="T4036">IFERROR(INDEX($S$3:$S$6255,SMALL(IF(ISNUMBER(SEARCH("",$S$3:$S$6255)),ROW($S$1:$S$6253),""),ROW(S4034))),"")</f>
        <v>Prostějovičky</v>
      </c>
      <c r="U4036" t="s">
        <v>8342</v>
      </c>
      <c r="V4036">
        <v>573353.0</v>
      </c>
    </row>
    <row r="4037" spans="19:22" ht="12.75">
      <c r="S4037" t="str">
        <f>IF(ISNUMBER(SEARCH(ZAKL_DATA!$B$18,FU!$U4037)),U4037,"")</f>
        <v>Prostiboř</v>
      </c>
      <c r="T4037" t="str">
        <f t="array" ref="T4037">IFERROR(INDEX($S$3:$S$6255,SMALL(IF(ISNUMBER(SEARCH("",$S$3:$S$6255)),ROW($S$1:$S$6253),""),ROW(S4035))),"")</f>
        <v>Prostiboř</v>
      </c>
      <c r="U4037" t="s">
        <v>5005</v>
      </c>
      <c r="V4037">
        <v>573361.0</v>
      </c>
    </row>
    <row r="4038" spans="19:22" ht="12.75">
      <c r="S4038" t="str">
        <f>IF(ISNUMBER(SEARCH(ZAKL_DATA!$B$18,FU!$U4038)),U4038,"")</f>
        <v>Prostřední Bečva</v>
      </c>
      <c r="T4038" t="str">
        <f t="array" ref="T4038">IFERROR(INDEX($S$3:$S$6255,SMALL(IF(ISNUMBER(SEARCH("",$S$3:$S$6255)),ROW($S$1:$S$6253),""),ROW(S4036))),"")</f>
        <v>Prostřední Bečva</v>
      </c>
      <c r="U4038" t="s">
        <v>5157</v>
      </c>
      <c r="V4038">
        <v>573370.0</v>
      </c>
    </row>
    <row r="4039" spans="19:22" ht="12.75">
      <c r="S4039" t="str">
        <f>IF(ISNUMBER(SEARCH(ZAKL_DATA!$B$18,FU!$U4039)),U4039,"")</f>
        <v>Prostřední Poříčí</v>
      </c>
      <c r="T4039" t="str">
        <f t="array" ref="T4039">IFERROR(INDEX($S$3:$S$6255,SMALL(IF(ISNUMBER(SEARCH("",$S$3:$S$6255)),ROW($S$1:$S$6253),""),ROW(S4037))),"")</f>
        <v>Prostřední Poříčí</v>
      </c>
      <c r="U4039" t="s">
        <v>7812</v>
      </c>
      <c r="V4039">
        <v>573388.0</v>
      </c>
    </row>
    <row r="4040" spans="19:22" ht="12.75">
      <c r="S4040" t="str">
        <f>IF(ISNUMBER(SEARCH(ZAKL_DATA!$B$18,FU!$U4040)),U4040,"")</f>
        <v>Protivanov</v>
      </c>
      <c r="T4040" t="str">
        <f t="array" ref="T4040">IFERROR(INDEX($S$3:$S$6255,SMALL(IF(ISNUMBER(SEARCH("",$S$3:$S$6255)),ROW($S$1:$S$6253),""),ROW(S4038))),"")</f>
        <v>Protivanov</v>
      </c>
      <c r="U4040" t="s">
        <v>8343</v>
      </c>
      <c r="V4040">
        <v>573400.0</v>
      </c>
    </row>
    <row r="4041" spans="19:22" ht="12.75">
      <c r="S4041" t="str">
        <f>IF(ISNUMBER(SEARCH(ZAKL_DATA!$B$18,FU!$U4041)),U4041,"")</f>
        <v>Protivín</v>
      </c>
      <c r="T4041" t="str">
        <f t="array" ref="T4041">IFERROR(INDEX($S$3:$S$6255,SMALL(IF(ISNUMBER(SEARCH("",$S$3:$S$6255)),ROW($S$1:$S$6253),""),ROW(S4039))),"")</f>
        <v>Protivín</v>
      </c>
      <c r="U4041" t="s">
        <v>5554</v>
      </c>
      <c r="V4041">
        <v>573418.0</v>
      </c>
    </row>
    <row r="4042" spans="19:22" ht="12.75">
      <c r="S4042" t="str">
        <f>IF(ISNUMBER(SEARCH(ZAKL_DATA!$B$18,FU!$U4042)),U4042,"")</f>
        <v>Provodín</v>
      </c>
      <c r="T4042" t="str">
        <f t="array" ref="T4042">IFERROR(INDEX($S$3:$S$6255,SMALL(IF(ISNUMBER(SEARCH("",$S$3:$S$6255)),ROW($S$1:$S$6253),""),ROW(S4040))),"")</f>
        <v>Provodín</v>
      </c>
      <c r="U4042" t="s">
        <v>6332</v>
      </c>
      <c r="V4042">
        <v>573426.0</v>
      </c>
    </row>
    <row r="4043" spans="19:22" ht="12.75">
      <c r="S4043" t="str">
        <f>IF(ISNUMBER(SEARCH(ZAKL_DATA!$B$18,FU!$U4043)),U4043,"")</f>
        <v>Provodov</v>
      </c>
      <c r="T4043" t="str">
        <f t="array" ref="T4043">IFERROR(INDEX($S$3:$S$6255,SMALL(IF(ISNUMBER(SEARCH("",$S$3:$S$6255)),ROW($S$1:$S$6253),""),ROW(S4041))),"")</f>
        <v>Provodov</v>
      </c>
      <c r="U4043" t="s">
        <v>8038</v>
      </c>
      <c r="V4043">
        <v>573434.0</v>
      </c>
    </row>
    <row r="4044" spans="19:22" ht="12.75">
      <c r="S4044" t="str">
        <f>IF(ISNUMBER(SEARCH(ZAKL_DATA!$B$18,FU!$U4044)),U4044,"")</f>
        <v>Provodovice</v>
      </c>
      <c r="T4044" t="str">
        <f t="array" ref="T4044">IFERROR(INDEX($S$3:$S$6255,SMALL(IF(ISNUMBER(SEARCH("",$S$3:$S$6255)),ROW($S$1:$S$6253),""),ROW(S4042))),"")</f>
        <v>Provodovice</v>
      </c>
      <c r="U4044" t="s">
        <v>3885</v>
      </c>
      <c r="V4044">
        <v>573442.0</v>
      </c>
    </row>
    <row r="4045" spans="19:22" ht="12.75">
      <c r="S4045" t="str">
        <f>IF(ISNUMBER(SEARCH(ZAKL_DATA!$B$18,FU!$U4045)),U4045,"")</f>
        <v>Provodov-Šonov</v>
      </c>
      <c r="T4045" t="str">
        <f t="array" ref="T4045">IFERROR(INDEX($S$3:$S$6255,SMALL(IF(ISNUMBER(SEARCH("",$S$3:$S$6255)),ROW($S$1:$S$6253),""),ROW(S4043))),"")</f>
        <v>Provodov-Šonov</v>
      </c>
      <c r="U4045" t="s">
        <v>7322</v>
      </c>
      <c r="V4045">
        <v>573451.0</v>
      </c>
    </row>
    <row r="4046" spans="19:22" ht="12.75">
      <c r="S4046" t="str">
        <f>IF(ISNUMBER(SEARCH(ZAKL_DATA!$B$18,FU!$U4046)),U4046,"")</f>
        <v>Prštice</v>
      </c>
      <c r="T4046" t="str">
        <f t="array" ref="T4046">IFERROR(INDEX($S$3:$S$6255,SMALL(IF(ISNUMBER(SEARCH("",$S$3:$S$6255)),ROW($S$1:$S$6253),""),ROW(S4044))),"")</f>
        <v>Prštice</v>
      </c>
      <c r="U4046" t="s">
        <v>7910</v>
      </c>
      <c r="V4046">
        <v>573469.0</v>
      </c>
    </row>
    <row r="4047" spans="19:22" ht="12.75">
      <c r="S4047" t="str">
        <f>IF(ISNUMBER(SEARCH(ZAKL_DATA!$B$18,FU!$U4047)),U4047,"")</f>
        <v>Průhonice</v>
      </c>
      <c r="T4047" t="str">
        <f t="array" ref="T4047">IFERROR(INDEX($S$3:$S$6255,SMALL(IF(ISNUMBER(SEARCH("",$S$3:$S$6255)),ROW($S$1:$S$6253),""),ROW(S4045))),"")</f>
        <v>Průhonice</v>
      </c>
      <c r="U4047" t="s">
        <v>4842</v>
      </c>
      <c r="V4047">
        <v>573477.0</v>
      </c>
    </row>
    <row r="4048" spans="19:22" ht="12.75">
      <c r="S4048" t="str">
        <f>IF(ISNUMBER(SEARCH(ZAKL_DATA!$B$18,FU!$U4048)),U4048,"")</f>
        <v>Prusice</v>
      </c>
      <c r="T4048" t="str">
        <f t="array" ref="T4048">IFERROR(INDEX($S$3:$S$6255,SMALL(IF(ISNUMBER(SEARCH("",$S$3:$S$6255)),ROW($S$1:$S$6253),""),ROW(S4046))),"")</f>
        <v>Prusice</v>
      </c>
      <c r="U4048" t="s">
        <v>6576</v>
      </c>
      <c r="V4048">
        <v>573485.0</v>
      </c>
    </row>
    <row r="4049" spans="19:22" ht="12.75">
      <c r="S4049" t="str">
        <f>IF(ISNUMBER(SEARCH(ZAKL_DATA!$B$18,FU!$U4049)),U4049,"")</f>
        <v>Prusinovice</v>
      </c>
      <c r="T4049" t="str">
        <f t="array" ref="T4049">IFERROR(INDEX($S$3:$S$6255,SMALL(IF(ISNUMBER(SEARCH("",$S$3:$S$6255)),ROW($S$1:$S$6253),""),ROW(S4047))),"")</f>
        <v>Prusinovice</v>
      </c>
      <c r="U4049" t="s">
        <v>8273</v>
      </c>
      <c r="V4049">
        <v>573493.0</v>
      </c>
    </row>
    <row r="4050" spans="19:22" ht="12.75">
      <c r="S4050" t="str">
        <f>IF(ISNUMBER(SEARCH(ZAKL_DATA!$B$18,FU!$U4050)),U4050,"")</f>
        <v>Prusy-Boškůvky</v>
      </c>
      <c r="T4050" t="str">
        <f t="array" ref="T4050">IFERROR(INDEX($S$3:$S$6255,SMALL(IF(ISNUMBER(SEARCH("",$S$3:$S$6255)),ROW($S$1:$S$6253),""),ROW(S4048))),"")</f>
        <v>Prusy-Boškůvky</v>
      </c>
      <c r="U4050" t="s">
        <v>8561</v>
      </c>
      <c r="V4050">
        <v>573507.0</v>
      </c>
    </row>
    <row r="4051" spans="19:22" ht="12.75">
      <c r="S4051" t="str">
        <f>IF(ISNUMBER(SEARCH(ZAKL_DATA!$B$18,FU!$U4051)),U4051,"")</f>
        <v>Prušánky</v>
      </c>
      <c r="T4051" t="str">
        <f t="array" ref="T4051">IFERROR(INDEX($S$3:$S$6255,SMALL(IF(ISNUMBER(SEARCH("",$S$3:$S$6255)),ROW($S$1:$S$6253),""),ROW(S4049))),"")</f>
        <v>Prušánky</v>
      </c>
      <c r="U4051" t="s">
        <v>8092</v>
      </c>
      <c r="V4051">
        <v>573515.0</v>
      </c>
    </row>
    <row r="4052" spans="19:22" ht="12.75">
      <c r="S4052" t="str">
        <f>IF(ISNUMBER(SEARCH(ZAKL_DATA!$B$18,FU!$U4052)),U4052,"")</f>
        <v>Prysk</v>
      </c>
      <c r="T4052" t="str">
        <f t="array" ref="T4052">IFERROR(INDEX($S$3:$S$6255,SMALL(IF(ISNUMBER(SEARCH("",$S$3:$S$6255)),ROW($S$1:$S$6253),""),ROW(S4050))),"")</f>
        <v>Prysk</v>
      </c>
      <c r="U4052" t="s">
        <v>6333</v>
      </c>
      <c r="V4052">
        <v>573523.0</v>
      </c>
    </row>
    <row r="4053" spans="19:22" ht="12.75">
      <c r="S4053" t="str">
        <f>IF(ISNUMBER(SEARCH(ZAKL_DATA!$B$18,FU!$U4053)),U4053,"")</f>
        <v>Pržno</v>
      </c>
      <c r="T4053" t="str">
        <f t="array" ref="T4053">IFERROR(INDEX($S$3:$S$6255,SMALL(IF(ISNUMBER(SEARCH("",$S$3:$S$6255)),ROW($S$1:$S$6253),""),ROW(S4051))),"")</f>
        <v>Pržno</v>
      </c>
      <c r="U4053" t="s">
        <v>3721</v>
      </c>
      <c r="V4053">
        <v>573531.0</v>
      </c>
    </row>
    <row r="4054" spans="19:22" ht="12.75">
      <c r="S4054" t="str">
        <f>IF(ISNUMBER(SEARCH(ZAKL_DATA!$B$18,FU!$U4054)),U4054,"")</f>
        <v>Pržno</v>
      </c>
      <c r="T4054" t="str">
        <f t="array" ref="T4054">IFERROR(INDEX($S$3:$S$6255,SMALL(IF(ISNUMBER(SEARCH("",$S$3:$S$6255)),ROW($S$1:$S$6253),""),ROW(S4052))),"")</f>
        <v>Pržno</v>
      </c>
      <c r="U4054" t="s">
        <v>3721</v>
      </c>
      <c r="V4054">
        <v>573540.0</v>
      </c>
    </row>
    <row r="4055" spans="19:22" ht="12.75">
      <c r="S4055" t="str">
        <f>IF(ISNUMBER(SEARCH(ZAKL_DATA!$B$18,FU!$U4055)),U4055,"")</f>
        <v>Přáslavice</v>
      </c>
      <c r="T4055" t="str">
        <f t="array" ref="T4055">IFERROR(INDEX($S$3:$S$6255,SMALL(IF(ISNUMBER(SEARCH("",$S$3:$S$6255)),ROW($S$1:$S$6253),""),ROW(S4053))),"")</f>
        <v>Přáslavice</v>
      </c>
      <c r="U4055" t="s">
        <v>5746</v>
      </c>
      <c r="V4055">
        <v>573558.0</v>
      </c>
    </row>
    <row r="4056" spans="19:22" ht="12.75">
      <c r="S4056" t="str">
        <f>IF(ISNUMBER(SEARCH(ZAKL_DATA!$B$18,FU!$U4056)),U4056,"")</f>
        <v>Přeborov</v>
      </c>
      <c r="T4056" t="str">
        <f t="array" ref="T4056">IFERROR(INDEX($S$3:$S$6255,SMALL(IF(ISNUMBER(SEARCH("",$S$3:$S$6255)),ROW($S$1:$S$6253),""),ROW(S4054))),"")</f>
        <v>Přeborov</v>
      </c>
      <c r="U4056" t="s">
        <v>6292</v>
      </c>
      <c r="V4056">
        <v>573566.0</v>
      </c>
    </row>
    <row r="4057" spans="19:22" ht="12.75">
      <c r="S4057" t="str">
        <f>IF(ISNUMBER(SEARCH(ZAKL_DATA!$B$18,FU!$U4057)),U4057,"")</f>
        <v>Přebuz</v>
      </c>
      <c r="T4057" t="str">
        <f t="array" ref="T4057">IFERROR(INDEX($S$3:$S$6255,SMALL(IF(ISNUMBER(SEARCH("",$S$3:$S$6255)),ROW($S$1:$S$6253),""),ROW(S4055))),"")</f>
        <v>Přebuz</v>
      </c>
      <c r="U4057" t="s">
        <v>6223</v>
      </c>
      <c r="V4057">
        <v>573574.0</v>
      </c>
    </row>
    <row r="4058" spans="19:22" ht="12.75">
      <c r="S4058" t="str">
        <f>IF(ISNUMBER(SEARCH(ZAKL_DATA!$B$18,FU!$U4058)),U4058,"")</f>
        <v>Přeckov</v>
      </c>
      <c r="T4058" t="str">
        <f t="array" ref="T4058">IFERROR(INDEX($S$3:$S$6255,SMALL(IF(ISNUMBER(SEARCH("",$S$3:$S$6255)),ROW($S$1:$S$6253),""),ROW(S4056))),"")</f>
        <v>Přeckov</v>
      </c>
      <c r="U4058" t="s">
        <v>8431</v>
      </c>
      <c r="V4058">
        <v>573582.0</v>
      </c>
    </row>
    <row r="4059" spans="19:22" ht="12.75">
      <c r="S4059" t="str">
        <f>IF(ISNUMBER(SEARCH(ZAKL_DATA!$B$18,FU!$U4059)),U4059,"")</f>
        <v>Předboj</v>
      </c>
      <c r="T4059" t="str">
        <f t="array" ref="T4059">IFERROR(INDEX($S$3:$S$6255,SMALL(IF(ISNUMBER(SEARCH("",$S$3:$S$6255)),ROW($S$1:$S$6253),""),ROW(S4057))),"")</f>
        <v>Předboj</v>
      </c>
      <c r="U4059" t="s">
        <v>4765</v>
      </c>
      <c r="V4059">
        <v>573591.0</v>
      </c>
    </row>
    <row r="4060" spans="19:22" ht="12.75">
      <c r="S4060" t="str">
        <f>IF(ISNUMBER(SEARCH(ZAKL_DATA!$B$18,FU!$U4060)),U4060,"")</f>
        <v>Předenice</v>
      </c>
      <c r="T4060" t="str">
        <f t="array" ref="T4060">IFERROR(INDEX($S$3:$S$6255,SMALL(IF(ISNUMBER(SEARCH("",$S$3:$S$6255)),ROW($S$1:$S$6253),""),ROW(S4058))),"")</f>
        <v>Předenice</v>
      </c>
      <c r="U4060" t="s">
        <v>4909</v>
      </c>
      <c r="V4060">
        <v>573604.0</v>
      </c>
    </row>
    <row r="4061" spans="19:22" ht="12.75">
      <c r="S4061" t="str">
        <f>IF(ISNUMBER(SEARCH(ZAKL_DATA!$B$18,FU!$U4061)),U4061,"")</f>
        <v>Předhradí</v>
      </c>
      <c r="T4061" t="str">
        <f t="array" ref="T4061">IFERROR(INDEX($S$3:$S$6255,SMALL(IF(ISNUMBER(SEARCH("",$S$3:$S$6255)),ROW($S$1:$S$6253),""),ROW(S4059))),"")</f>
        <v>Předhradí</v>
      </c>
      <c r="U4061" t="s">
        <v>7136</v>
      </c>
      <c r="V4061">
        <v>573612.0</v>
      </c>
    </row>
    <row r="4062" spans="19:22" ht="12.75">
      <c r="S4062" t="str">
        <f>IF(ISNUMBER(SEARCH(ZAKL_DATA!$B$18,FU!$U4062)),U4062,"")</f>
        <v>Předín</v>
      </c>
      <c r="T4062" t="str">
        <f t="array" ref="T4062">IFERROR(INDEX($S$3:$S$6255,SMALL(IF(ISNUMBER(SEARCH("",$S$3:$S$6255)),ROW($S$1:$S$6253),""),ROW(S4060))),"")</f>
        <v>Předín</v>
      </c>
      <c r="U4062" t="s">
        <v>8432</v>
      </c>
      <c r="V4062">
        <v>573621.0</v>
      </c>
    </row>
    <row r="4063" spans="19:22" ht="12.75">
      <c r="S4063" t="str">
        <f>IF(ISNUMBER(SEARCH(ZAKL_DATA!$B$18,FU!$U4063)),U4063,"")</f>
        <v>Předklášteří</v>
      </c>
      <c r="T4063" t="str">
        <f t="array" ref="T4063">IFERROR(INDEX($S$3:$S$6255,SMALL(IF(ISNUMBER(SEARCH("",$S$3:$S$6255)),ROW($S$1:$S$6253),""),ROW(S4061))),"")</f>
        <v>Předklášteří</v>
      </c>
      <c r="U4063" t="s">
        <v>5552</v>
      </c>
      <c r="V4063">
        <v>573639.0</v>
      </c>
    </row>
    <row r="4064" spans="19:22" ht="12.75">
      <c r="S4064" t="str">
        <f>IF(ISNUMBER(SEARCH(ZAKL_DATA!$B$18,FU!$U4064)),U4064,"")</f>
        <v>Předměřice nad Jizerou</v>
      </c>
      <c r="T4064" t="str">
        <f t="array" ref="T4064">IFERROR(INDEX($S$3:$S$6255,SMALL(IF(ISNUMBER(SEARCH("",$S$3:$S$6255)),ROW($S$1:$S$6253),""),ROW(S4062))),"")</f>
        <v>Předměřice nad Jizerou</v>
      </c>
      <c r="U4064" t="s">
        <v>4582</v>
      </c>
      <c r="V4064">
        <v>573647.0</v>
      </c>
    </row>
    <row r="4065" spans="19:22" ht="12.75">
      <c r="S4065" t="str">
        <f>IF(ISNUMBER(SEARCH(ZAKL_DATA!$B$18,FU!$U4065)),U4065,"")</f>
        <v>Předměřice nad Labem</v>
      </c>
      <c r="T4065" t="str">
        <f t="array" ref="T4065">IFERROR(INDEX($S$3:$S$6255,SMALL(IF(ISNUMBER(SEARCH("",$S$3:$S$6255)),ROW($S$1:$S$6253),""),ROW(S4063))),"")</f>
        <v>Předměřice nad Labem</v>
      </c>
      <c r="U4065" t="s">
        <v>7020</v>
      </c>
      <c r="V4065">
        <v>573655.0</v>
      </c>
    </row>
    <row r="4066" spans="19:22" ht="12.75">
      <c r="S4066" t="str">
        <f>IF(ISNUMBER(SEARCH(ZAKL_DATA!$B$18,FU!$U4066)),U4066,"")</f>
        <v>Předmíř</v>
      </c>
      <c r="T4066" t="str">
        <f t="array" ref="T4066">IFERROR(INDEX($S$3:$S$6255,SMALL(IF(ISNUMBER(SEARCH("",$S$3:$S$6255)),ROW($S$1:$S$6253),""),ROW(S4064))),"")</f>
        <v>Předmíř</v>
      </c>
      <c r="U4066" t="s">
        <v>5682</v>
      </c>
      <c r="V4066">
        <v>573663.0</v>
      </c>
    </row>
    <row r="4067" spans="19:22" ht="12.75">
      <c r="S4067" t="str">
        <f>IF(ISNUMBER(SEARCH(ZAKL_DATA!$B$18,FU!$U4067)),U4067,"")</f>
        <v>Přední Výtoň</v>
      </c>
      <c r="T4067" t="str">
        <f t="array" ref="T4067">IFERROR(INDEX($S$3:$S$6255,SMALL(IF(ISNUMBER(SEARCH("",$S$3:$S$6255)),ROW($S$1:$S$6253),""),ROW(S4065))),"")</f>
        <v>Přední Výtoň</v>
      </c>
      <c r="U4067" t="s">
        <v>5247</v>
      </c>
      <c r="V4067">
        <v>573671.0</v>
      </c>
    </row>
    <row r="4068" spans="19:22" ht="12.75">
      <c r="S4068" t="str">
        <f>IF(ISNUMBER(SEARCH(ZAKL_DATA!$B$18,FU!$U4068)),U4068,"")</f>
        <v>Přední Zborovice</v>
      </c>
      <c r="T4068" t="str">
        <f t="array" ref="T4068">IFERROR(INDEX($S$3:$S$6255,SMALL(IF(ISNUMBER(SEARCH("",$S$3:$S$6255)),ROW($S$1:$S$6253),""),ROW(S4066))),"")</f>
        <v>Přední Zborovice</v>
      </c>
      <c r="U4068" t="s">
        <v>4610</v>
      </c>
      <c r="V4068">
        <v>573680.0</v>
      </c>
    </row>
    <row r="4069" spans="19:22" ht="12.75">
      <c r="S4069" t="str">
        <f>IF(ISNUMBER(SEARCH(ZAKL_DATA!$B$18,FU!$U4069)),U4069,"")</f>
        <v>Předotice</v>
      </c>
      <c r="T4069" t="str">
        <f t="array" ref="T4069">IFERROR(INDEX($S$3:$S$6255,SMALL(IF(ISNUMBER(SEARCH("",$S$3:$S$6255)),ROW($S$1:$S$6253),""),ROW(S4067))),"")</f>
        <v>Předotice</v>
      </c>
      <c r="U4069" t="s">
        <v>3759</v>
      </c>
      <c r="V4069">
        <v>573698.0</v>
      </c>
    </row>
    <row r="4070" spans="19:22" ht="12.75">
      <c r="S4070" t="str">
        <f>IF(ISNUMBER(SEARCH(ZAKL_DATA!$B$18,FU!$U4070)),U4070,"")</f>
        <v>Předslav</v>
      </c>
      <c r="T4070" t="str">
        <f t="array" ref="T4070">IFERROR(INDEX($S$3:$S$6255,SMALL(IF(ISNUMBER(SEARCH("",$S$3:$S$6255)),ROW($S$1:$S$6253),""),ROW(S4068))),"")</f>
        <v>Předslav</v>
      </c>
      <c r="U4070" t="s">
        <v>6036</v>
      </c>
      <c r="V4070">
        <v>573701.0</v>
      </c>
    </row>
    <row r="4071" spans="19:22" ht="12.75">
      <c r="S4071" t="str">
        <f>IF(ISNUMBER(SEARCH(ZAKL_DATA!$B$18,FU!$U4071)),U4071,"")</f>
        <v>Předslavice</v>
      </c>
      <c r="T4071" t="str">
        <f t="array" ref="T4071">IFERROR(INDEX($S$3:$S$6255,SMALL(IF(ISNUMBER(SEARCH("",$S$3:$S$6255)),ROW($S$1:$S$6253),""),ROW(S4069))),"")</f>
        <v>Předslavice</v>
      </c>
      <c r="U4071" t="s">
        <v>5683</v>
      </c>
      <c r="V4071">
        <v>573710.0</v>
      </c>
    </row>
    <row r="4072" spans="19:22" ht="12.75">
      <c r="S4072" t="str">
        <f>IF(ISNUMBER(SEARCH(ZAKL_DATA!$B$18,FU!$U4072)),U4072,"")</f>
        <v>Přehořov</v>
      </c>
      <c r="T4072" t="str">
        <f t="array" ref="T4072">IFERROR(INDEX($S$3:$S$6255,SMALL(IF(ISNUMBER(SEARCH("",$S$3:$S$6255)),ROW($S$1:$S$6253),""),ROW(S4070))),"")</f>
        <v>Přehořov</v>
      </c>
      <c r="U4072" t="s">
        <v>5788</v>
      </c>
      <c r="V4072">
        <v>573728.0</v>
      </c>
    </row>
    <row r="4073" spans="19:22" ht="12.75">
      <c r="S4073" t="str">
        <f>IF(ISNUMBER(SEARCH(ZAKL_DATA!$B$18,FU!$U4073)),U4073,"")</f>
        <v>Přehvozdí</v>
      </c>
      <c r="T4073" t="str">
        <f t="array" ref="T4073">IFERROR(INDEX($S$3:$S$6255,SMALL(IF(ISNUMBER(SEARCH("",$S$3:$S$6255)),ROW($S$1:$S$6253),""),ROW(S4071))),"")</f>
        <v>Přehvozdí</v>
      </c>
      <c r="U4073" t="s">
        <v>3828</v>
      </c>
      <c r="V4073">
        <v>573736.0</v>
      </c>
    </row>
    <row r="4074" spans="19:22" ht="12.75">
      <c r="S4074" t="str">
        <f>IF(ISNUMBER(SEARCH(ZAKL_DATA!$B$18,FU!$U4074)),U4074,"")</f>
        <v>Přehýšov</v>
      </c>
      <c r="T4074" t="str">
        <f t="array" ref="T4074">IFERROR(INDEX($S$3:$S$6255,SMALL(IF(ISNUMBER(SEARCH("",$S$3:$S$6255)),ROW($S$1:$S$6253),""),ROW(S4072))),"")</f>
        <v>Přehýšov</v>
      </c>
      <c r="U4074" t="s">
        <v>6155</v>
      </c>
      <c r="V4074">
        <v>573744.0</v>
      </c>
    </row>
    <row r="4075" spans="19:22" ht="12.75">
      <c r="S4075" t="str">
        <f>IF(ISNUMBER(SEARCH(ZAKL_DATA!$B$18,FU!$U4075)),U4075,"")</f>
        <v>Přechovice</v>
      </c>
      <c r="T4075" t="str">
        <f t="array" ref="T4075">IFERROR(INDEX($S$3:$S$6255,SMALL(IF(ISNUMBER(SEARCH("",$S$3:$S$6255)),ROW($S$1:$S$6253),""),ROW(S4073))),"")</f>
        <v>Přechovice</v>
      </c>
      <c r="U4075" t="s">
        <v>4586</v>
      </c>
      <c r="V4075">
        <v>573752.0</v>
      </c>
    </row>
    <row r="4076" spans="19:22" ht="12.75">
      <c r="S4076" t="str">
        <f>IF(ISNUMBER(SEARCH(ZAKL_DATA!$B$18,FU!$U4076)),U4076,"")</f>
        <v>Přelíc</v>
      </c>
      <c r="T4076" t="str">
        <f t="array" ref="T4076">IFERROR(INDEX($S$3:$S$6255,SMALL(IF(ISNUMBER(SEARCH("",$S$3:$S$6255)),ROW($S$1:$S$6253),""),ROW(S4074))),"")</f>
        <v>Přelíc</v>
      </c>
      <c r="U4076" t="s">
        <v>4235</v>
      </c>
      <c r="V4076">
        <v>573761.0</v>
      </c>
    </row>
    <row r="4077" spans="19:22" ht="12.75">
      <c r="S4077" t="str">
        <f>IF(ISNUMBER(SEARCH(ZAKL_DATA!$B$18,FU!$U4077)),U4077,"")</f>
        <v>Přelouč</v>
      </c>
      <c r="T4077" t="str">
        <f t="array" ref="T4077">IFERROR(INDEX($S$3:$S$6255,SMALL(IF(ISNUMBER(SEARCH("",$S$3:$S$6255)),ROW($S$1:$S$6253),""),ROW(S4075))),"")</f>
        <v>Přelouč</v>
      </c>
      <c r="U4077" t="s">
        <v>7388</v>
      </c>
      <c r="V4077">
        <v>573779.0</v>
      </c>
    </row>
    <row r="4078" spans="19:22" ht="12.75">
      <c r="S4078" t="str">
        <f>IF(ISNUMBER(SEARCH(ZAKL_DATA!$B$18,FU!$U4078)),U4078,"")</f>
        <v>Přelovice</v>
      </c>
      <c r="T4078" t="str">
        <f t="array" ref="T4078">IFERROR(INDEX($S$3:$S$6255,SMALL(IF(ISNUMBER(SEARCH("",$S$3:$S$6255)),ROW($S$1:$S$6253),""),ROW(S4076))),"")</f>
        <v>Přelovice</v>
      </c>
      <c r="U4078" t="s">
        <v>7389</v>
      </c>
      <c r="V4078">
        <v>573787.0</v>
      </c>
    </row>
    <row r="4079" spans="19:22" ht="12.75">
      <c r="S4079" t="str">
        <f>IF(ISNUMBER(SEARCH(ZAKL_DATA!$B$18,FU!$U4079)),U4079,"")</f>
        <v>Přemyslovice</v>
      </c>
      <c r="T4079" t="str">
        <f t="array" ref="T4079">IFERROR(INDEX($S$3:$S$6255,SMALL(IF(ISNUMBER(SEARCH("",$S$3:$S$6255)),ROW($S$1:$S$6253),""),ROW(S4077))),"")</f>
        <v>Přemyslovice</v>
      </c>
      <c r="U4079" t="s">
        <v>8344</v>
      </c>
      <c r="V4079">
        <v>573795.0</v>
      </c>
    </row>
    <row r="4080" spans="19:22" ht="12.75">
      <c r="S4080" t="str">
        <f>IF(ISNUMBER(SEARCH(ZAKL_DATA!$B$18,FU!$U4080)),U4080,"")</f>
        <v>Přepeře</v>
      </c>
      <c r="T4080" t="str">
        <f t="array" ref="T4080">IFERROR(INDEX($S$3:$S$6255,SMALL(IF(ISNUMBER(SEARCH("",$S$3:$S$6255)),ROW($S$1:$S$6253),""),ROW(S4078))),"")</f>
        <v>Přepeře</v>
      </c>
      <c r="U4080" t="s">
        <v>7038</v>
      </c>
      <c r="V4080">
        <v>573809.0</v>
      </c>
    </row>
    <row r="4081" spans="19:22" ht="12.75">
      <c r="S4081" t="str">
        <f>IF(ISNUMBER(SEARCH(ZAKL_DATA!$B$18,FU!$U4081)),U4081,"")</f>
        <v>Přepeře</v>
      </c>
      <c r="T4081" t="str">
        <f t="array" ref="T4081">IFERROR(INDEX($S$3:$S$6255,SMALL(IF(ISNUMBER(SEARCH("",$S$3:$S$6255)),ROW($S$1:$S$6253),""),ROW(S4079))),"")</f>
        <v>Přepeře</v>
      </c>
      <c r="U4081" t="s">
        <v>7038</v>
      </c>
      <c r="V4081">
        <v>573817.0</v>
      </c>
    </row>
    <row r="4082" spans="19:22" ht="12.75">
      <c r="S4082" t="str">
        <f>IF(ISNUMBER(SEARCH(ZAKL_DATA!$B$18,FU!$U4082)),U4082,"")</f>
        <v>Přepychy</v>
      </c>
      <c r="T4082" t="str">
        <f t="array" ref="T4082">IFERROR(INDEX($S$3:$S$6255,SMALL(IF(ISNUMBER(SEARCH("",$S$3:$S$6255)),ROW($S$1:$S$6253),""),ROW(S4080))),"")</f>
        <v>Přepychy</v>
      </c>
      <c r="U4082" t="s">
        <v>7390</v>
      </c>
      <c r="V4082">
        <v>573825.0</v>
      </c>
    </row>
    <row r="4083" spans="19:22" ht="12.75">
      <c r="S4083" t="str">
        <f>IF(ISNUMBER(SEARCH(ZAKL_DATA!$B$18,FU!$U4083)),U4083,"")</f>
        <v>Přepychy</v>
      </c>
      <c r="T4083" t="str">
        <f t="array" ref="T4083">IFERROR(INDEX($S$3:$S$6255,SMALL(IF(ISNUMBER(SEARCH("",$S$3:$S$6255)),ROW($S$1:$S$6253),""),ROW(S4081))),"")</f>
        <v>Přepychy</v>
      </c>
      <c r="U4083" t="s">
        <v>7390</v>
      </c>
      <c r="V4083">
        <v>573833.0</v>
      </c>
    </row>
    <row r="4084" spans="19:22" ht="12.75">
      <c r="S4084" t="str">
        <f>IF(ISNUMBER(SEARCH(ZAKL_DATA!$B$18,FU!$U4084)),U4084,"")</f>
        <v>Přerov</v>
      </c>
      <c r="T4084" t="str">
        <f t="array" ref="T4084">IFERROR(INDEX($S$3:$S$6255,SMALL(IF(ISNUMBER(SEARCH("",$S$3:$S$6255)),ROW($S$1:$S$6253),""),ROW(S4082))),"")</f>
        <v>Přerov</v>
      </c>
      <c r="U4084" t="s">
        <v>3784</v>
      </c>
      <c r="V4084">
        <v>573841.0</v>
      </c>
    </row>
    <row r="4085" spans="19:22" ht="12.75">
      <c r="S4085" t="str">
        <f>IF(ISNUMBER(SEARCH(ZAKL_DATA!$B$18,FU!$U4085)),U4085,"")</f>
        <v>Přerov nad Labem</v>
      </c>
      <c r="T4085" t="str">
        <f t="array" ref="T4085">IFERROR(INDEX($S$3:$S$6255,SMALL(IF(ISNUMBER(SEARCH("",$S$3:$S$6255)),ROW($S$1:$S$6253),""),ROW(S4083))),"")</f>
        <v>Přerov nad Labem</v>
      </c>
      <c r="U4085" t="s">
        <v>4692</v>
      </c>
      <c r="V4085">
        <v>573850.0</v>
      </c>
    </row>
    <row r="4086" spans="19:22" ht="12.75">
      <c r="S4086" t="str">
        <f>IF(ISNUMBER(SEARCH(ZAKL_DATA!$B$18,FU!$U4086)),U4086,"")</f>
        <v>Přerubenice</v>
      </c>
      <c r="T4086" t="str">
        <f t="array" ref="T4086">IFERROR(INDEX($S$3:$S$6255,SMALL(IF(ISNUMBER(SEARCH("",$S$3:$S$6255)),ROW($S$1:$S$6253),""),ROW(S4084))),"")</f>
        <v>Přerubenice</v>
      </c>
      <c r="U4086" t="s">
        <v>8885</v>
      </c>
      <c r="V4086">
        <v>573868.0</v>
      </c>
    </row>
    <row r="4087" spans="19:22" ht="12.75">
      <c r="S4087" t="str">
        <f>IF(ISNUMBER(SEARCH(ZAKL_DATA!$B$18,FU!$U4087)),U4087,"")</f>
        <v>Přeskače</v>
      </c>
      <c r="T4087" t="str">
        <f t="array" ref="T4087">IFERROR(INDEX($S$3:$S$6255,SMALL(IF(ISNUMBER(SEARCH("",$S$3:$S$6255)),ROW($S$1:$S$6253),""),ROW(S4085))),"")</f>
        <v>Přeskače</v>
      </c>
      <c r="U4087" t="s">
        <v>5576</v>
      </c>
      <c r="V4087">
        <v>573876.0</v>
      </c>
    </row>
    <row r="4088" spans="19:22" ht="12.75">
      <c r="S4088" t="str">
        <f>IF(ISNUMBER(SEARCH(ZAKL_DATA!$B$18,FU!$U4088)),U4088,"")</f>
        <v>Přestanov</v>
      </c>
      <c r="T4088" t="str">
        <f t="array" ref="T4088">IFERROR(INDEX($S$3:$S$6255,SMALL(IF(ISNUMBER(SEARCH("",$S$3:$S$6255)),ROW($S$1:$S$6253),""),ROW(S4086))),"")</f>
        <v>Přestanov</v>
      </c>
      <c r="U4088" t="s">
        <v>4031</v>
      </c>
      <c r="V4088">
        <v>573884.0</v>
      </c>
    </row>
    <row r="4089" spans="19:22" ht="12.75">
      <c r="S4089" t="str">
        <f>IF(ISNUMBER(SEARCH(ZAKL_DATA!$B$18,FU!$U4089)),U4089,"")</f>
        <v>Přestavlky</v>
      </c>
      <c r="T4089" t="str">
        <f t="array" ref="T4089">IFERROR(INDEX($S$3:$S$6255,SMALL(IF(ISNUMBER(SEARCH("",$S$3:$S$6255)),ROW($S$1:$S$6253),""),ROW(S4087))),"")</f>
        <v>Přestavlky</v>
      </c>
      <c r="U4089" t="s">
        <v>3886</v>
      </c>
      <c r="V4089">
        <v>573892.0</v>
      </c>
    </row>
    <row r="4090" spans="19:22" ht="12.75">
      <c r="S4090" t="str">
        <f>IF(ISNUMBER(SEARCH(ZAKL_DATA!$B$18,FU!$U4090)),U4090,"")</f>
        <v>Přestavlky</v>
      </c>
      <c r="T4090" t="str">
        <f t="array" ref="T4090">IFERROR(INDEX($S$3:$S$6255,SMALL(IF(ISNUMBER(SEARCH("",$S$3:$S$6255)),ROW($S$1:$S$6253),""),ROW(S4088))),"")</f>
        <v>Přestavlky</v>
      </c>
      <c r="U4090" t="s">
        <v>3886</v>
      </c>
      <c r="V4090">
        <v>573906.0</v>
      </c>
    </row>
    <row r="4091" spans="19:22" ht="12.75">
      <c r="S4091" t="str">
        <f>IF(ISNUMBER(SEARCH(ZAKL_DATA!$B$18,FU!$U4091)),U4091,"")</f>
        <v>Přestavlky</v>
      </c>
      <c r="T4091" t="str">
        <f t="array" ref="T4091">IFERROR(INDEX($S$3:$S$6255,SMALL(IF(ISNUMBER(SEARCH("",$S$3:$S$6255)),ROW($S$1:$S$6253),""),ROW(S4089))),"")</f>
        <v>Přestavlky</v>
      </c>
      <c r="U4091" t="s">
        <v>3886</v>
      </c>
      <c r="V4091">
        <v>573914.0</v>
      </c>
    </row>
    <row r="4092" spans="19:22" ht="12.75">
      <c r="S4092" t="str">
        <f>IF(ISNUMBER(SEARCH(ZAKL_DATA!$B$18,FU!$U4092)),U4092,"")</f>
        <v>Přestavlky</v>
      </c>
      <c r="T4092" t="str">
        <f t="array" ref="T4092">IFERROR(INDEX($S$3:$S$6255,SMALL(IF(ISNUMBER(SEARCH("",$S$3:$S$6255)),ROW($S$1:$S$6253),""),ROW(S4090))),"")</f>
        <v>Přestavlky</v>
      </c>
      <c r="U4092" t="s">
        <v>3886</v>
      </c>
      <c r="V4092">
        <v>573922.0</v>
      </c>
    </row>
    <row r="4093" spans="19:22" ht="12.75">
      <c r="S4093" t="str">
        <f>IF(ISNUMBER(SEARCH(ZAKL_DATA!$B$18,FU!$U4093)),U4093,"")</f>
        <v>Přestavlky u Čerčan</v>
      </c>
      <c r="T4093" t="str">
        <f t="array" ref="T4093">IFERROR(INDEX($S$3:$S$6255,SMALL(IF(ISNUMBER(SEARCH("",$S$3:$S$6255)),ROW($S$1:$S$6253),""),ROW(S4091))),"")</f>
        <v>Přestavlky u Čerčan</v>
      </c>
      <c r="U4093" t="s">
        <v>4018</v>
      </c>
      <c r="V4093">
        <v>573931.0</v>
      </c>
    </row>
    <row r="4094" spans="19:22" ht="12.75">
      <c r="S4094" t="str">
        <f>IF(ISNUMBER(SEARCH(ZAKL_DATA!$B$18,FU!$U4094)),U4094,"")</f>
        <v>Přešovice</v>
      </c>
      <c r="T4094" t="str">
        <f t="array" ref="T4094">IFERROR(INDEX($S$3:$S$6255,SMALL(IF(ISNUMBER(SEARCH("",$S$3:$S$6255)),ROW($S$1:$S$6253),""),ROW(S4092))),"")</f>
        <v>Přešovice</v>
      </c>
      <c r="U4094" t="s">
        <v>8433</v>
      </c>
      <c r="V4094">
        <v>573949.0</v>
      </c>
    </row>
    <row r="4095" spans="19:22" ht="12.75">
      <c r="S4095" t="str">
        <f>IF(ISNUMBER(SEARCH(ZAKL_DATA!$B$18,FU!$U4095)),U4095,"")</f>
        <v>Přeštěnice</v>
      </c>
      <c r="T4095" t="str">
        <f t="array" ref="T4095">IFERROR(INDEX($S$3:$S$6255,SMALL(IF(ISNUMBER(SEARCH("",$S$3:$S$6255)),ROW($S$1:$S$6253),""),ROW(S4093))),"")</f>
        <v>Přeštěnice</v>
      </c>
      <c r="U4095" t="s">
        <v>5556</v>
      </c>
      <c r="V4095">
        <v>573957.0</v>
      </c>
    </row>
    <row r="4096" spans="19:22" ht="12.75">
      <c r="S4096" t="str">
        <f>IF(ISNUMBER(SEARCH(ZAKL_DATA!$B$18,FU!$U4096)),U4096,"")</f>
        <v>Přeštice</v>
      </c>
      <c r="T4096" t="str">
        <f t="array" ref="T4096">IFERROR(INDEX($S$3:$S$6255,SMALL(IF(ISNUMBER(SEARCH("",$S$3:$S$6255)),ROW($S$1:$S$6253),""),ROW(S4094))),"")</f>
        <v>Přeštice</v>
      </c>
      <c r="U4096" t="s">
        <v>6090</v>
      </c>
      <c r="V4096">
        <v>573965.0</v>
      </c>
    </row>
    <row r="4097" spans="19:22" ht="12.75">
      <c r="S4097" t="str">
        <f>IF(ISNUMBER(SEARCH(ZAKL_DATA!$B$18,FU!$U4097)),U4097,"")</f>
        <v>Přešťovice</v>
      </c>
      <c r="T4097" t="str">
        <f t="array" ref="T4097">IFERROR(INDEX($S$3:$S$6255,SMALL(IF(ISNUMBER(SEARCH("",$S$3:$S$6255)),ROW($S$1:$S$6253),""),ROW(S4095))),"")</f>
        <v>Přešťovice</v>
      </c>
      <c r="U4097" t="s">
        <v>5684</v>
      </c>
      <c r="V4097">
        <v>573973.0</v>
      </c>
    </row>
    <row r="4098" spans="19:22" ht="12.75">
      <c r="S4098" t="str">
        <f>IF(ISNUMBER(SEARCH(ZAKL_DATA!$B$18,FU!$U4098)),U4098,"")</f>
        <v>Převýšov</v>
      </c>
      <c r="T4098" t="str">
        <f t="array" ref="T4098">IFERROR(INDEX($S$3:$S$6255,SMALL(IF(ISNUMBER(SEARCH("",$S$3:$S$6255)),ROW($S$1:$S$6253),""),ROW(S4096))),"")</f>
        <v>Převýšov</v>
      </c>
      <c r="U4098" t="s">
        <v>7021</v>
      </c>
      <c r="V4098">
        <v>573981.0</v>
      </c>
    </row>
    <row r="4099" spans="19:22" ht="12.75">
      <c r="S4099" t="str">
        <f>IF(ISNUMBER(SEARCH(ZAKL_DATA!$B$18,FU!$U4099)),U4099,"")</f>
        <v>Přezletice</v>
      </c>
      <c r="T4099" t="str">
        <f t="array" ref="T4099">IFERROR(INDEX($S$3:$S$6255,SMALL(IF(ISNUMBER(SEARCH("",$S$3:$S$6255)),ROW($S$1:$S$6253),""),ROW(S4097))),"")</f>
        <v>Přezletice</v>
      </c>
      <c r="U4099" t="s">
        <v>4767</v>
      </c>
      <c r="V4099">
        <v>573990.0</v>
      </c>
    </row>
    <row r="4100" spans="19:22" ht="12.75">
      <c r="S4100" t="str">
        <f>IF(ISNUMBER(SEARCH(ZAKL_DATA!$B$18,FU!$U4100)),U4100,"")</f>
        <v>Přibice</v>
      </c>
      <c r="T4100" t="str">
        <f t="array" ref="T4100">IFERROR(INDEX($S$3:$S$6255,SMALL(IF(ISNUMBER(SEARCH("",$S$3:$S$6255)),ROW($S$1:$S$6253),""),ROW(S4098))),"")</f>
        <v>Přibice</v>
      </c>
      <c r="U4100" t="s">
        <v>7992</v>
      </c>
      <c r="V4100">
        <v>574007.0</v>
      </c>
    </row>
    <row r="4101" spans="19:22" ht="12.75">
      <c r="S4101" t="str">
        <f>IF(ISNUMBER(SEARCH(ZAKL_DATA!$B$18,FU!$U4101)),U4101,"")</f>
        <v>Příbor</v>
      </c>
      <c r="T4101" t="str">
        <f t="array" ref="T4101">IFERROR(INDEX($S$3:$S$6255,SMALL(IF(ISNUMBER(SEARCH("",$S$3:$S$6255)),ROW($S$1:$S$6253),""),ROW(S4099))),"")</f>
        <v>Příbor</v>
      </c>
      <c r="U4101" t="s">
        <v>8970</v>
      </c>
      <c r="V4101">
        <v>574015.0</v>
      </c>
    </row>
    <row r="4102" spans="19:22" ht="12.75">
      <c r="S4102" t="str">
        <f>IF(ISNUMBER(SEARCH(ZAKL_DATA!$B$18,FU!$U4102)),U4102,"")</f>
        <v>Příbram</v>
      </c>
      <c r="T4102" t="str">
        <f t="array" ref="T4102">IFERROR(INDEX($S$3:$S$6255,SMALL(IF(ISNUMBER(SEARCH("",$S$3:$S$6255)),ROW($S$1:$S$6253),""),ROW(S4100))),"")</f>
        <v>Příbram</v>
      </c>
      <c r="U4102" t="s">
        <v>4865</v>
      </c>
      <c r="V4102">
        <v>574023.0</v>
      </c>
    </row>
    <row r="4103" spans="19:22" ht="12.75">
      <c r="S4103" t="str">
        <f>IF(ISNUMBER(SEARCH(ZAKL_DATA!$B$18,FU!$U4103)),U4103,"")</f>
        <v>Příbram na Moravě</v>
      </c>
      <c r="T4103" t="str">
        <f t="array" ref="T4103">IFERROR(INDEX($S$3:$S$6255,SMALL(IF(ISNUMBER(SEARCH("",$S$3:$S$6255)),ROW($S$1:$S$6253),""),ROW(S4101))),"")</f>
        <v>Příbram na Moravě</v>
      </c>
      <c r="U4103" t="s">
        <v>7911</v>
      </c>
      <c r="V4103">
        <v>574031.0</v>
      </c>
    </row>
    <row r="4104" spans="19:22" ht="12.75">
      <c r="S4104" t="str">
        <f>IF(ISNUMBER(SEARCH(ZAKL_DATA!$B$18,FU!$U4104)),U4104,"")</f>
        <v>Příbraz</v>
      </c>
      <c r="T4104" t="str">
        <f t="array" ref="T4104">IFERROR(INDEX($S$3:$S$6255,SMALL(IF(ISNUMBER(SEARCH("",$S$3:$S$6255)),ROW($S$1:$S$6253),""),ROW(S4102))),"")</f>
        <v>Příbraz</v>
      </c>
      <c r="U4104" t="s">
        <v>6256</v>
      </c>
      <c r="V4104">
        <v>574040.0</v>
      </c>
    </row>
    <row r="4105" spans="19:22" ht="12.75">
      <c r="S4105" t="str">
        <f>IF(ISNUMBER(SEARCH(ZAKL_DATA!$B$18,FU!$U4105)),U4105,"")</f>
        <v>Přibyslav</v>
      </c>
      <c r="T4105" t="str">
        <f t="array" ref="T4105">IFERROR(INDEX($S$3:$S$6255,SMALL(IF(ISNUMBER(SEARCH("",$S$3:$S$6255)),ROW($S$1:$S$6253),""),ROW(S4103))),"")</f>
        <v>Přibyslav</v>
      </c>
      <c r="U4105" t="s">
        <v>6914</v>
      </c>
      <c r="V4105">
        <v>574058.0</v>
      </c>
    </row>
    <row r="4106" spans="19:22" ht="12.75">
      <c r="S4106" t="str">
        <f>IF(ISNUMBER(SEARCH(ZAKL_DATA!$B$18,FU!$U4106)),U4106,"")</f>
        <v>Přibyslav</v>
      </c>
      <c r="T4106" t="str">
        <f t="array" ref="T4106">IFERROR(INDEX($S$3:$S$6255,SMALL(IF(ISNUMBER(SEARCH("",$S$3:$S$6255)),ROW($S$1:$S$6253),""),ROW(S4104))),"")</f>
        <v>Přibyslav</v>
      </c>
      <c r="U4106" t="s">
        <v>6914</v>
      </c>
      <c r="V4106">
        <v>574066.0</v>
      </c>
    </row>
    <row r="4107" spans="19:22" ht="12.75">
      <c r="S4107" t="str">
        <f>IF(ISNUMBER(SEARCH(ZAKL_DATA!$B$18,FU!$U4107)),U4107,"")</f>
        <v>Přibyslavice</v>
      </c>
      <c r="T4107" t="str">
        <f t="array" ref="T4107">IFERROR(INDEX($S$3:$S$6255,SMALL(IF(ISNUMBER(SEARCH("",$S$3:$S$6255)),ROW($S$1:$S$6253),""),ROW(S4105))),"")</f>
        <v>Přibyslavice</v>
      </c>
      <c r="U4107" t="s">
        <v>7912</v>
      </c>
      <c r="V4107">
        <v>574074.0</v>
      </c>
    </row>
    <row r="4108" spans="19:22" ht="12.75">
      <c r="S4108" t="str">
        <f>IF(ISNUMBER(SEARCH(ZAKL_DATA!$B$18,FU!$U4108)),U4108,"")</f>
        <v>Přibyslavice</v>
      </c>
      <c r="T4108" t="str">
        <f t="array" ref="T4108">IFERROR(INDEX($S$3:$S$6255,SMALL(IF(ISNUMBER(SEARCH("",$S$3:$S$6255)),ROW($S$1:$S$6253),""),ROW(S4106))),"")</f>
        <v>Přibyslavice</v>
      </c>
      <c r="U4108" t="s">
        <v>7912</v>
      </c>
      <c r="V4108">
        <v>574082.0</v>
      </c>
    </row>
    <row r="4109" spans="19:22" ht="12.75">
      <c r="S4109" t="str">
        <f>IF(ISNUMBER(SEARCH(ZAKL_DATA!$B$18,FU!$U4109)),U4109,"")</f>
        <v>Příčina</v>
      </c>
      <c r="T4109" t="str">
        <f t="array" ref="T4109">IFERROR(INDEX($S$3:$S$6255,SMALL(IF(ISNUMBER(SEARCH("",$S$3:$S$6255)),ROW($S$1:$S$6253),""),ROW(S4107))),"")</f>
        <v>Příčina</v>
      </c>
      <c r="U4109" t="s">
        <v>5070</v>
      </c>
      <c r="V4109">
        <v>574091.0</v>
      </c>
    </row>
    <row r="4110" spans="19:22" ht="12.75">
      <c r="S4110" t="str">
        <f>IF(ISNUMBER(SEARCH(ZAKL_DATA!$B$18,FU!$U4110)),U4110,"")</f>
        <v>Příčovy</v>
      </c>
      <c r="T4110" t="str">
        <f t="array" ref="T4110">IFERROR(INDEX($S$3:$S$6255,SMALL(IF(ISNUMBER(SEARCH("",$S$3:$S$6255)),ROW($S$1:$S$6253),""),ROW(S4108))),"")</f>
        <v>Příčovy</v>
      </c>
      <c r="U4110" t="s">
        <v>3840</v>
      </c>
      <c r="V4110">
        <v>574104.0</v>
      </c>
    </row>
    <row r="4111" spans="19:22" ht="12.75">
      <c r="S4111" t="str">
        <f>IF(ISNUMBER(SEARCH(ZAKL_DATA!$B$18,FU!$U4111)),U4111,"")</f>
        <v>Přídolí</v>
      </c>
      <c r="T4111" t="str">
        <f t="array" ref="T4111">IFERROR(INDEX($S$3:$S$6255,SMALL(IF(ISNUMBER(SEARCH("",$S$3:$S$6255)),ROW($S$1:$S$6253),""),ROW(S4109))),"")</f>
        <v>Přídolí</v>
      </c>
      <c r="U4111" t="s">
        <v>5248</v>
      </c>
      <c r="V4111">
        <v>574112.0</v>
      </c>
    </row>
    <row r="4112" spans="19:22" ht="12.75">
      <c r="S4112" t="str">
        <f>IF(ISNUMBER(SEARCH(ZAKL_DATA!$B$18,FU!$U4112)),U4112,"")</f>
        <v>Příchovice</v>
      </c>
      <c r="T4112" t="str">
        <f t="array" ref="T4112">IFERROR(INDEX($S$3:$S$6255,SMALL(IF(ISNUMBER(SEARCH("",$S$3:$S$6255)),ROW($S$1:$S$6253),""),ROW(S4110))),"")</f>
        <v>Příchovice</v>
      </c>
      <c r="U4112" t="s">
        <v>6091</v>
      </c>
      <c r="V4112">
        <v>574121.0</v>
      </c>
    </row>
    <row r="4113" spans="19:22" ht="12.75">
      <c r="S4113" t="str">
        <f>IF(ISNUMBER(SEARCH(ZAKL_DATA!$B$18,FU!$U4113)),U4113,"")</f>
        <v>Příkazy</v>
      </c>
      <c r="T4113" t="str">
        <f t="array" ref="T4113">IFERROR(INDEX($S$3:$S$6255,SMALL(IF(ISNUMBER(SEARCH("",$S$3:$S$6255)),ROW($S$1:$S$6253),""),ROW(S4111))),"")</f>
        <v>Příkazy</v>
      </c>
      <c r="U4113" t="s">
        <v>3678</v>
      </c>
      <c r="V4113">
        <v>574139.0</v>
      </c>
    </row>
    <row r="4114" spans="19:22" ht="12.75">
      <c r="S4114" t="str">
        <f>IF(ISNUMBER(SEARCH(ZAKL_DATA!$B$18,FU!$U4114)),U4114,"")</f>
        <v>Příkosice</v>
      </c>
      <c r="T4114" t="str">
        <f t="array" ref="T4114">IFERROR(INDEX($S$3:$S$6255,SMALL(IF(ISNUMBER(SEARCH("",$S$3:$S$6255)),ROW($S$1:$S$6253),""),ROW(S4112))),"")</f>
        <v>Příkosice</v>
      </c>
      <c r="U4114" t="s">
        <v>7627</v>
      </c>
      <c r="V4114">
        <v>574147.0</v>
      </c>
    </row>
    <row r="4115" spans="19:22" ht="12.75">
      <c r="S4115" t="str">
        <f>IF(ISNUMBER(SEARCH(ZAKL_DATA!$B$18,FU!$U4115)),U4115,"")</f>
        <v>Příkrý</v>
      </c>
      <c r="T4115" t="str">
        <f t="array" ref="T4115">IFERROR(INDEX($S$3:$S$6255,SMALL(IF(ISNUMBER(SEARCH("",$S$3:$S$6255)),ROW($S$1:$S$6253),""),ROW(S4113))),"")</f>
        <v>Příkrý</v>
      </c>
      <c r="U4115" t="s">
        <v>7513</v>
      </c>
      <c r="V4115">
        <v>574155.0</v>
      </c>
    </row>
    <row r="4116" spans="19:22" ht="12.75">
      <c r="S4116" t="str">
        <f>IF(ISNUMBER(SEARCH(ZAKL_DATA!$B$18,FU!$U4116)),U4116,"")</f>
        <v>Přílepy</v>
      </c>
      <c r="T4116" t="str">
        <f t="array" ref="T4116">IFERROR(INDEX($S$3:$S$6255,SMALL(IF(ISNUMBER(SEARCH("",$S$3:$S$6255)),ROW($S$1:$S$6253),""),ROW(S4114))),"")</f>
        <v>Přílepy</v>
      </c>
      <c r="U4116" t="s">
        <v>5550</v>
      </c>
      <c r="V4116">
        <v>574163.0</v>
      </c>
    </row>
    <row r="4117" spans="19:22" ht="12.75">
      <c r="S4117" t="str">
        <f>IF(ISNUMBER(SEARCH(ZAKL_DATA!$B$18,FU!$U4117)),U4117,"")</f>
        <v>Přílepy</v>
      </c>
      <c r="T4117" t="str">
        <f t="array" ref="T4117">IFERROR(INDEX($S$3:$S$6255,SMALL(IF(ISNUMBER(SEARCH("",$S$3:$S$6255)),ROW($S$1:$S$6253),""),ROW(S4115))),"")</f>
        <v>Přílepy</v>
      </c>
      <c r="U4117" t="s">
        <v>5550</v>
      </c>
      <c r="V4117">
        <v>574171.0</v>
      </c>
    </row>
    <row r="4118" spans="19:22" ht="12.75">
      <c r="S4118" t="str">
        <f>IF(ISNUMBER(SEARCH(ZAKL_DATA!$B$18,FU!$U4118)),U4118,"")</f>
        <v>Příluka</v>
      </c>
      <c r="T4118" t="str">
        <f t="array" ref="T4118">IFERROR(INDEX($S$3:$S$6255,SMALL(IF(ISNUMBER(SEARCH("",$S$3:$S$6255)),ROW($S$1:$S$6253),""),ROW(S4116))),"")</f>
        <v>Příluka</v>
      </c>
      <c r="U4118" t="s">
        <v>7589</v>
      </c>
      <c r="V4118">
        <v>574180.0</v>
      </c>
    </row>
    <row r="4119" spans="19:22" ht="12.75">
      <c r="S4119" t="str">
        <f>IF(ISNUMBER(SEARCH(ZAKL_DATA!$B$18,FU!$U4119)),U4119,"")</f>
        <v>Přimda</v>
      </c>
      <c r="T4119" t="str">
        <f t="array" ref="T4119">IFERROR(INDEX($S$3:$S$6255,SMALL(IF(ISNUMBER(SEARCH("",$S$3:$S$6255)),ROW($S$1:$S$6253),""),ROW(S4117))),"")</f>
        <v>Přimda</v>
      </c>
      <c r="U4119" t="s">
        <v>6261</v>
      </c>
      <c r="V4119">
        <v>574198.0</v>
      </c>
    </row>
    <row r="4120" spans="19:22" ht="12.75">
      <c r="S4120" t="str">
        <f>IF(ISNUMBER(SEARCH(ZAKL_DATA!$B$18,FU!$U4120)),U4120,"")</f>
        <v>Přísečná</v>
      </c>
      <c r="T4120" t="str">
        <f t="array" ref="T4120">IFERROR(INDEX($S$3:$S$6255,SMALL(IF(ISNUMBER(SEARCH("",$S$3:$S$6255)),ROW($S$1:$S$6253),""),ROW(S4118))),"")</f>
        <v>Přísečná</v>
      </c>
      <c r="U4120" t="s">
        <v>5249</v>
      </c>
      <c r="V4120">
        <v>574201.0</v>
      </c>
    </row>
    <row r="4121" spans="19:22" ht="12.75">
      <c r="S4121" t="str">
        <f>IF(ISNUMBER(SEARCH(ZAKL_DATA!$B$18,FU!$U4121)),U4121,"")</f>
        <v>Příseka</v>
      </c>
      <c r="T4121" t="str">
        <f t="array" ref="T4121">IFERROR(INDEX($S$3:$S$6255,SMALL(IF(ISNUMBER(SEARCH("",$S$3:$S$6255)),ROW($S$1:$S$6253),""),ROW(S4119))),"")</f>
        <v>Příseka</v>
      </c>
      <c r="U4121" t="s">
        <v>6916</v>
      </c>
      <c r="V4121">
        <v>574210.0</v>
      </c>
    </row>
    <row r="4122" spans="19:22" ht="12.75">
      <c r="S4122" t="str">
        <f>IF(ISNUMBER(SEARCH(ZAKL_DATA!$B$18,FU!$U4122)),U4122,"")</f>
        <v>Přísnotice</v>
      </c>
      <c r="T4122" t="str">
        <f t="array" ref="T4122">IFERROR(INDEX($S$3:$S$6255,SMALL(IF(ISNUMBER(SEARCH("",$S$3:$S$6255)),ROW($S$1:$S$6253),""),ROW(S4120))),"")</f>
        <v>Přísnotice</v>
      </c>
      <c r="U4122" t="s">
        <v>7913</v>
      </c>
      <c r="V4122">
        <v>574228.0</v>
      </c>
    </row>
    <row r="4123" spans="19:22" ht="12.75">
      <c r="S4123" t="str">
        <f>IF(ISNUMBER(SEARCH(ZAKL_DATA!$B$18,FU!$U4123)),U4123,"")</f>
        <v>Přistoupim</v>
      </c>
      <c r="T4123" t="str">
        <f t="array" ref="T4123">IFERROR(INDEX($S$3:$S$6255,SMALL(IF(ISNUMBER(SEARCH("",$S$3:$S$6255)),ROW($S$1:$S$6253),""),ROW(S4121))),"")</f>
        <v>Přistoupim</v>
      </c>
      <c r="U4123" t="s">
        <v>3829</v>
      </c>
      <c r="V4123">
        <v>574236.0</v>
      </c>
    </row>
    <row r="4124" spans="19:22" ht="12.75">
      <c r="S4124" t="str">
        <f>IF(ISNUMBER(SEARCH(ZAKL_DATA!$B$18,FU!$U4124)),U4124,"")</f>
        <v>Přišimasy</v>
      </c>
      <c r="T4124" t="str">
        <f t="array" ref="T4124">IFERROR(INDEX($S$3:$S$6255,SMALL(IF(ISNUMBER(SEARCH("",$S$3:$S$6255)),ROW($S$1:$S$6253),""),ROW(S4122))),"")</f>
        <v>Přišimasy</v>
      </c>
      <c r="U4124" t="s">
        <v>4315</v>
      </c>
      <c r="V4124">
        <v>574244.0</v>
      </c>
    </row>
    <row r="4125" spans="19:22" ht="12.75">
      <c r="S4125" t="str">
        <f>IF(ISNUMBER(SEARCH(ZAKL_DATA!$B$18,FU!$U4125)),U4125,"")</f>
        <v>Příšov</v>
      </c>
      <c r="T4125" t="str">
        <f t="array" ref="T4125">IFERROR(INDEX($S$3:$S$6255,SMALL(IF(ISNUMBER(SEARCH("",$S$3:$S$6255)),ROW($S$1:$S$6253),""),ROW(S4123))),"")</f>
        <v>Příšov</v>
      </c>
      <c r="U4125" t="s">
        <v>6764</v>
      </c>
      <c r="V4125">
        <v>574252.0</v>
      </c>
    </row>
    <row r="4126" spans="19:22" ht="12.75">
      <c r="S4126" t="str">
        <f>IF(ISNUMBER(SEARCH(ZAKL_DATA!$B$18,FU!$U4126)),U4126,"")</f>
        <v>Příšovice</v>
      </c>
      <c r="T4126" t="str">
        <f t="array" ref="T4126">IFERROR(INDEX($S$3:$S$6255,SMALL(IF(ISNUMBER(SEARCH("",$S$3:$S$6255)),ROW($S$1:$S$6253),""),ROW(S4124))),"")</f>
        <v>Příšovice</v>
      </c>
      <c r="U4126" t="s">
        <v>6538</v>
      </c>
      <c r="V4126">
        <v>574261.0</v>
      </c>
    </row>
    <row r="4127" spans="19:22" ht="12.75">
      <c r="S4127" t="str">
        <f>IF(ISNUMBER(SEARCH(ZAKL_DATA!$B$18,FU!$U4127)),U4127,"")</f>
        <v>Příštpo</v>
      </c>
      <c r="T4127" t="str">
        <f t="array" ref="T4127">IFERROR(INDEX($S$3:$S$6255,SMALL(IF(ISNUMBER(SEARCH("",$S$3:$S$6255)),ROW($S$1:$S$6253),""),ROW(S4125))),"")</f>
        <v>Příštpo</v>
      </c>
      <c r="U4127" t="s">
        <v>5162</v>
      </c>
      <c r="V4127">
        <v>574279.0</v>
      </c>
    </row>
    <row r="4128" spans="19:22" ht="12.75">
      <c r="S4128" t="str">
        <f>IF(ISNUMBER(SEARCH(ZAKL_DATA!$B$18,FU!$U4128)),U4128,"")</f>
        <v>Přítluky</v>
      </c>
      <c r="T4128" t="str">
        <f t="array" ref="T4128">IFERROR(INDEX($S$3:$S$6255,SMALL(IF(ISNUMBER(SEARCH("",$S$3:$S$6255)),ROW($S$1:$S$6253),""),ROW(S4126))),"")</f>
        <v>Přítluky</v>
      </c>
      <c r="U4128" t="s">
        <v>7993</v>
      </c>
      <c r="V4128">
        <v>574287.0</v>
      </c>
    </row>
    <row r="4129" spans="19:22" ht="12.75">
      <c r="S4129" t="str">
        <f>IF(ISNUMBER(SEARCH(ZAKL_DATA!$B$18,FU!$U4129)),U4129,"")</f>
        <v>Přívětice</v>
      </c>
      <c r="T4129" t="str">
        <f t="array" ref="T4129">IFERROR(INDEX($S$3:$S$6255,SMALL(IF(ISNUMBER(SEARCH("",$S$3:$S$6255)),ROW($S$1:$S$6253),""),ROW(S4127))),"")</f>
        <v>Přívětice</v>
      </c>
      <c r="U4129" t="s">
        <v>6189</v>
      </c>
      <c r="V4129">
        <v>574295.0</v>
      </c>
    </row>
    <row r="4130" spans="19:22" ht="12.75">
      <c r="S4130" t="str">
        <f>IF(ISNUMBER(SEARCH(ZAKL_DATA!$B$18,FU!$U4130)),U4130,"")</f>
        <v>Přívrat</v>
      </c>
      <c r="T4130" t="str">
        <f t="array" ref="T4130">IFERROR(INDEX($S$3:$S$6255,SMALL(IF(ISNUMBER(SEARCH("",$S$3:$S$6255)),ROW($S$1:$S$6253),""),ROW(S4128))),"")</f>
        <v>Přívrat</v>
      </c>
      <c r="U4130" t="s">
        <v>7734</v>
      </c>
      <c r="V4130">
        <v>574309.0</v>
      </c>
    </row>
    <row r="4131" spans="19:22" ht="12.75">
      <c r="S4131" t="str">
        <f>IF(ISNUMBER(SEARCH(ZAKL_DATA!$B$18,FU!$U4131)),U4131,"")</f>
        <v>Psárov</v>
      </c>
      <c r="T4131" t="str">
        <f t="array" ref="T4131">IFERROR(INDEX($S$3:$S$6255,SMALL(IF(ISNUMBER(SEARCH("",$S$3:$S$6255)),ROW($S$1:$S$6253),""),ROW(S4129))),"")</f>
        <v>Psárov</v>
      </c>
      <c r="U4131" t="s">
        <v>6458</v>
      </c>
      <c r="V4131">
        <v>574317.0</v>
      </c>
    </row>
    <row r="4132" spans="19:22" ht="12.75">
      <c r="S4132" t="str">
        <f>IF(ISNUMBER(SEARCH(ZAKL_DATA!$B$18,FU!$U4132)),U4132,"")</f>
        <v>Psáry</v>
      </c>
      <c r="T4132" t="str">
        <f t="array" ref="T4132">IFERROR(INDEX($S$3:$S$6255,SMALL(IF(ISNUMBER(SEARCH("",$S$3:$S$6255)),ROW($S$1:$S$6253),""),ROW(S4130))),"")</f>
        <v>Psáry</v>
      </c>
      <c r="U4132" t="s">
        <v>4843</v>
      </c>
      <c r="V4132">
        <v>574325.0</v>
      </c>
    </row>
    <row r="4133" spans="19:22" ht="12.75">
      <c r="S4133" t="str">
        <f>IF(ISNUMBER(SEARCH(ZAKL_DATA!$B$18,FU!$U4133)),U4133,"")</f>
        <v>Psáře</v>
      </c>
      <c r="T4133" t="str">
        <f t="array" ref="T4133">IFERROR(INDEX($S$3:$S$6255,SMALL(IF(ISNUMBER(SEARCH("",$S$3:$S$6255)),ROW($S$1:$S$6253),""),ROW(S4131))),"")</f>
        <v>Psáře</v>
      </c>
      <c r="U4133" t="s">
        <v>4020</v>
      </c>
      <c r="V4133">
        <v>574333.0</v>
      </c>
    </row>
    <row r="4134" spans="19:22" ht="12.75">
      <c r="S4134" t="str">
        <f>IF(ISNUMBER(SEARCH(ZAKL_DATA!$B$18,FU!$U4134)),U4134,"")</f>
        <v>Pstruží</v>
      </c>
      <c r="T4134" t="str">
        <f t="array" ref="T4134">IFERROR(INDEX($S$3:$S$6255,SMALL(IF(ISNUMBER(SEARCH("",$S$3:$S$6255)),ROW($S$1:$S$6253),""),ROW(S4132))),"")</f>
        <v>Pstruží</v>
      </c>
      <c r="U4134" t="s">
        <v>5760</v>
      </c>
      <c r="V4134">
        <v>574341.0</v>
      </c>
    </row>
    <row r="4135" spans="19:22" ht="12.75">
      <c r="S4135" t="str">
        <f>IF(ISNUMBER(SEARCH(ZAKL_DATA!$B$18,FU!$U4135)),U4135,"")</f>
        <v>Pšánky</v>
      </c>
      <c r="T4135" t="str">
        <f t="array" ref="T4135">IFERROR(INDEX($S$3:$S$6255,SMALL(IF(ISNUMBER(SEARCH("",$S$3:$S$6255)),ROW($S$1:$S$6253),""),ROW(S4133))),"")</f>
        <v>Pšánky</v>
      </c>
      <c r="U4135" t="s">
        <v>4035</v>
      </c>
      <c r="V4135">
        <v>574350.0</v>
      </c>
    </row>
    <row r="4136" spans="19:22" ht="12.75">
      <c r="S4136" t="str">
        <f>IF(ISNUMBER(SEARCH(ZAKL_DATA!$B$18,FU!$U4136)),U4136,"")</f>
        <v>Pšov</v>
      </c>
      <c r="T4136" t="str">
        <f t="array" ref="T4136">IFERROR(INDEX($S$3:$S$6255,SMALL(IF(ISNUMBER(SEARCH("",$S$3:$S$6255)),ROW($S$1:$S$6253),""),ROW(S4134))),"")</f>
        <v>Pšov</v>
      </c>
      <c r="U4136" t="s">
        <v>5984</v>
      </c>
      <c r="V4136">
        <v>574368.0</v>
      </c>
    </row>
    <row r="4137" spans="19:22" ht="12.75">
      <c r="S4137" t="str">
        <f>IF(ISNUMBER(SEARCH(ZAKL_DATA!$B$18,FU!$U4137)),U4137,"")</f>
        <v>Pšovlky</v>
      </c>
      <c r="T4137" t="str">
        <f t="array" ref="T4137">IFERROR(INDEX($S$3:$S$6255,SMALL(IF(ISNUMBER(SEARCH("",$S$3:$S$6255)),ROW($S$1:$S$6253),""),ROW(S4135))),"")</f>
        <v>Pšovlky</v>
      </c>
      <c r="U4137" t="s">
        <v>5071</v>
      </c>
      <c r="V4137">
        <v>574376.0</v>
      </c>
    </row>
    <row r="4138" spans="19:22" ht="12.75">
      <c r="S4138" t="str">
        <f>IF(ISNUMBER(SEARCH(ZAKL_DATA!$B$18,FU!$U4138)),U4138,"")</f>
        <v>Ptení</v>
      </c>
      <c r="T4138" t="str">
        <f t="array" ref="T4138">IFERROR(INDEX($S$3:$S$6255,SMALL(IF(ISNUMBER(SEARCH("",$S$3:$S$6255)),ROW($S$1:$S$6253),""),ROW(S4136))),"")</f>
        <v>Ptení</v>
      </c>
      <c r="U4138" t="s">
        <v>8345</v>
      </c>
      <c r="V4138">
        <v>574384.0</v>
      </c>
    </row>
    <row r="4139" spans="19:22" ht="12.75">
      <c r="S4139" t="str">
        <f>IF(ISNUMBER(SEARCH(ZAKL_DATA!$B$18,FU!$U4139)),U4139,"")</f>
        <v>Ptenín</v>
      </c>
      <c r="T4139" t="str">
        <f t="array" ref="T4139">IFERROR(INDEX($S$3:$S$6255,SMALL(IF(ISNUMBER(SEARCH("",$S$3:$S$6255)),ROW($S$1:$S$6253),""),ROW(S4137))),"")</f>
        <v>Ptenín</v>
      </c>
      <c r="U4139" t="s">
        <v>6092</v>
      </c>
      <c r="V4139">
        <v>574392.0</v>
      </c>
    </row>
    <row r="4140" spans="19:22" ht="12.75">
      <c r="S4140" t="str">
        <f>IF(ISNUMBER(SEARCH(ZAKL_DATA!$B$18,FU!$U4140)),U4140,"")</f>
        <v>Ptice</v>
      </c>
      <c r="T4140" t="str">
        <f t="array" ref="T4140">IFERROR(INDEX($S$3:$S$6255,SMALL(IF(ISNUMBER(SEARCH("",$S$3:$S$6255)),ROW($S$1:$S$6253),""),ROW(S4138))),"")</f>
        <v>Ptice</v>
      </c>
      <c r="U4140" t="s">
        <v>4236</v>
      </c>
      <c r="V4140">
        <v>574406.0</v>
      </c>
    </row>
    <row r="4141" spans="19:22" ht="12.75">
      <c r="S4141" t="str">
        <f>IF(ISNUMBER(SEARCH(ZAKL_DATA!$B$18,FU!$U4141)),U4141,"")</f>
        <v>Ptýrov</v>
      </c>
      <c r="T4141" t="str">
        <f t="array" ref="T4141">IFERROR(INDEX($S$3:$S$6255,SMALL(IF(ISNUMBER(SEARCH("",$S$3:$S$6255)),ROW($S$1:$S$6253),""),ROW(S4139))),"")</f>
        <v>Ptýrov</v>
      </c>
      <c r="U4141" t="s">
        <v>7121</v>
      </c>
      <c r="V4141">
        <v>574422.0</v>
      </c>
    </row>
    <row r="4142" spans="19:22" ht="12.75">
      <c r="S4142" t="str">
        <f>IF(ISNUMBER(SEARCH(ZAKL_DATA!$B$18,FU!$U4142)),U4142,"")</f>
        <v>Puclice</v>
      </c>
      <c r="T4142" t="str">
        <f t="array" ref="T4142">IFERROR(INDEX($S$3:$S$6255,SMALL(IF(ISNUMBER(SEARCH("",$S$3:$S$6255)),ROW($S$1:$S$6253),""),ROW(S4140))),"")</f>
        <v>Puclice</v>
      </c>
      <c r="U4142" t="s">
        <v>5906</v>
      </c>
      <c r="V4142">
        <v>574431.0</v>
      </c>
    </row>
    <row r="4143" spans="19:22" ht="12.75">
      <c r="S4143" t="str">
        <f>IF(ISNUMBER(SEARCH(ZAKL_DATA!$B$18,FU!$U4143)),U4143,"")</f>
        <v>Pucov</v>
      </c>
      <c r="T4143" t="str">
        <f t="array" ref="T4143">IFERROR(INDEX($S$3:$S$6255,SMALL(IF(ISNUMBER(SEARCH("",$S$3:$S$6255)),ROW($S$1:$S$6253),""),ROW(S4141))),"")</f>
        <v>Pucov</v>
      </c>
      <c r="U4143" t="s">
        <v>8434</v>
      </c>
      <c r="V4143">
        <v>574449.0</v>
      </c>
    </row>
    <row r="4144" spans="19:22" ht="12.75">
      <c r="S4144" t="str">
        <f>IF(ISNUMBER(SEARCH(ZAKL_DATA!$B$18,FU!$U4144)),U4144,"")</f>
        <v>Puchlovice</v>
      </c>
      <c r="T4144" t="str">
        <f t="array" ref="T4144">IFERROR(INDEX($S$3:$S$6255,SMALL(IF(ISNUMBER(SEARCH("",$S$3:$S$6255)),ROW($S$1:$S$6253),""),ROW(S4142))),"")</f>
        <v>Puchlovice</v>
      </c>
      <c r="U4144" t="s">
        <v>7256</v>
      </c>
      <c r="V4144">
        <v>574457.0</v>
      </c>
    </row>
    <row r="4145" spans="19:22" ht="12.75">
      <c r="S4145" t="str">
        <f>IF(ISNUMBER(SEARCH(ZAKL_DATA!$B$18,FU!$U4145)),U4145,"")</f>
        <v>Puklice</v>
      </c>
      <c r="T4145" t="str">
        <f t="array" ref="T4145">IFERROR(INDEX($S$3:$S$6255,SMALL(IF(ISNUMBER(SEARCH("",$S$3:$S$6255)),ROW($S$1:$S$6253),""),ROW(S4143))),"")</f>
        <v>Puklice</v>
      </c>
      <c r="U4145" t="s">
        <v>8192</v>
      </c>
      <c r="V4145">
        <v>574465.0</v>
      </c>
    </row>
    <row r="4146" spans="19:22" ht="12.75">
      <c r="S4146" t="str">
        <f>IF(ISNUMBER(SEARCH(ZAKL_DATA!$B$18,FU!$U4146)),U4146,"")</f>
        <v>Pulečný</v>
      </c>
      <c r="T4146" t="str">
        <f t="array" ref="T4146">IFERROR(INDEX($S$3:$S$6255,SMALL(IF(ISNUMBER(SEARCH("",$S$3:$S$6255)),ROW($S$1:$S$6253),""),ROW(S4144))),"")</f>
        <v>Pulečný</v>
      </c>
      <c r="U4146" t="s">
        <v>5311</v>
      </c>
      <c r="V4146">
        <v>574481.0</v>
      </c>
    </row>
    <row r="4147" spans="19:22" ht="12.75">
      <c r="S4147" t="str">
        <f>IF(ISNUMBER(SEARCH(ZAKL_DATA!$B$18,FU!$U4147)),U4147,"")</f>
        <v>Pustá Kamenice</v>
      </c>
      <c r="T4147" t="str">
        <f t="array" ref="T4147">IFERROR(INDEX($S$3:$S$6255,SMALL(IF(ISNUMBER(SEARCH("",$S$3:$S$6255)),ROW($S$1:$S$6253),""),ROW(S4145))),"")</f>
        <v>Pustá Kamenice</v>
      </c>
      <c r="U4147" t="s">
        <v>7590</v>
      </c>
      <c r="V4147">
        <v>574490.0</v>
      </c>
    </row>
    <row r="4148" spans="19:22" ht="12.75">
      <c r="S4148" t="str">
        <f>IF(ISNUMBER(SEARCH(ZAKL_DATA!$B$18,FU!$U4148)),U4148,"")</f>
        <v>Pustá Polom</v>
      </c>
      <c r="T4148" t="str">
        <f t="array" ref="T4148">IFERROR(INDEX($S$3:$S$6255,SMALL(IF(ISNUMBER(SEARCH("",$S$3:$S$6255)),ROW($S$1:$S$6253),""),ROW(S4146))),"")</f>
        <v>Pustá Polom</v>
      </c>
      <c r="U4148" t="s">
        <v>3761</v>
      </c>
      <c r="V4148">
        <v>574511.0</v>
      </c>
    </row>
    <row r="4149" spans="19:22" ht="12.75">
      <c r="S4149" t="str">
        <f>IF(ISNUMBER(SEARCH(ZAKL_DATA!$B$18,FU!$U4149)),U4149,"")</f>
        <v>Pustá Rybná</v>
      </c>
      <c r="T4149" t="str">
        <f t="array" ref="T4149">IFERROR(INDEX($S$3:$S$6255,SMALL(IF(ISNUMBER(SEARCH("",$S$3:$S$6255)),ROW($S$1:$S$6253),""),ROW(S4147))),"")</f>
        <v>Pustá Rybná</v>
      </c>
      <c r="U4149" t="s">
        <v>7591</v>
      </c>
      <c r="V4149">
        <v>574538.0</v>
      </c>
    </row>
    <row r="4150" spans="19:22" ht="12.75">
      <c r="S4150" t="str">
        <f>IF(ISNUMBER(SEARCH(ZAKL_DATA!$B$18,FU!$U4150)),U4150,"")</f>
        <v>Pustějov</v>
      </c>
      <c r="T4150" t="str">
        <f t="array" ref="T4150">IFERROR(INDEX($S$3:$S$6255,SMALL(IF(ISNUMBER(SEARCH("",$S$3:$S$6255)),ROW($S$1:$S$6253),""),ROW(S4148))),"")</f>
        <v>Pustějov</v>
      </c>
      <c r="U4150" t="s">
        <v>6867</v>
      </c>
      <c r="V4150">
        <v>574546.0</v>
      </c>
    </row>
    <row r="4151" spans="19:22" ht="12.75">
      <c r="S4151" t="str">
        <f>IF(ISNUMBER(SEARCH(ZAKL_DATA!$B$18,FU!$U4151)),U4151,"")</f>
        <v>Pustiměř</v>
      </c>
      <c r="T4151" t="str">
        <f t="array" ref="T4151">IFERROR(INDEX($S$3:$S$6255,SMALL(IF(ISNUMBER(SEARCH("",$S$3:$S$6255)),ROW($S$1:$S$6253),""),ROW(S4149))),"")</f>
        <v>Pustiměř</v>
      </c>
      <c r="U4151" t="s">
        <v>8562</v>
      </c>
      <c r="V4151">
        <v>574554.0</v>
      </c>
    </row>
    <row r="4152" spans="19:22" ht="12.75">
      <c r="S4152" t="str">
        <f>IF(ISNUMBER(SEARCH(ZAKL_DATA!$B$18,FU!$U4152)),U4152,"")</f>
        <v>Pustina</v>
      </c>
      <c r="T4152" t="str">
        <f t="array" ref="T4152">IFERROR(INDEX($S$3:$S$6255,SMALL(IF(ISNUMBER(SEARCH("",$S$3:$S$6255)),ROW($S$1:$S$6253),""),ROW(S4150))),"")</f>
        <v>Pustina</v>
      </c>
      <c r="U4152" t="s">
        <v>7735</v>
      </c>
      <c r="V4152">
        <v>574562.0</v>
      </c>
    </row>
    <row r="4153" spans="19:22" ht="12.75">
      <c r="S4153" t="str">
        <f>IF(ISNUMBER(SEARCH(ZAKL_DATA!$B$18,FU!$U4153)),U4153,"")</f>
        <v>Pustověty</v>
      </c>
      <c r="T4153" t="str">
        <f t="array" ref="T4153">IFERROR(INDEX($S$3:$S$6255,SMALL(IF(ISNUMBER(SEARCH("",$S$3:$S$6255)),ROW($S$1:$S$6253),""),ROW(S4151))),"")</f>
        <v>Pustověty</v>
      </c>
      <c r="U4153" t="s">
        <v>5072</v>
      </c>
      <c r="V4153">
        <v>574571.0</v>
      </c>
    </row>
    <row r="4154" spans="19:22" ht="12.75">
      <c r="S4154" t="str">
        <f>IF(ISNUMBER(SEARCH(ZAKL_DATA!$B$18,FU!$U4154)),U4154,"")</f>
        <v>Putim</v>
      </c>
      <c r="T4154" t="str">
        <f t="array" ref="T4154">IFERROR(INDEX($S$3:$S$6255,SMALL(IF(ISNUMBER(SEARCH("",$S$3:$S$6255)),ROW($S$1:$S$6253),""),ROW(S4152))),"")</f>
        <v>Putim</v>
      </c>
      <c r="U4154" t="s">
        <v>5557</v>
      </c>
      <c r="V4154">
        <v>574589.0</v>
      </c>
    </row>
    <row r="4155" spans="19:22" ht="12.75">
      <c r="S4155" t="str">
        <f>IF(ISNUMBER(SEARCH(ZAKL_DATA!$B$18,FU!$U4155)),U4155,"")</f>
        <v>Putimov</v>
      </c>
      <c r="T4155" t="str">
        <f t="array" ref="T4155">IFERROR(INDEX($S$3:$S$6255,SMALL(IF(ISNUMBER(SEARCH("",$S$3:$S$6255)),ROW($S$1:$S$6253),""),ROW(S4153))),"")</f>
        <v>Putimov</v>
      </c>
      <c r="U4155" t="s">
        <v>8899</v>
      </c>
      <c r="V4155">
        <v>574597.0</v>
      </c>
    </row>
    <row r="4156" spans="19:22" ht="12.75">
      <c r="S4156" t="str">
        <f>IF(ISNUMBER(SEARCH(ZAKL_DATA!$B$18,FU!$U4156)),U4156,"")</f>
        <v>Pyšel</v>
      </c>
      <c r="T4156" t="str">
        <f t="array" ref="T4156">IFERROR(INDEX($S$3:$S$6255,SMALL(IF(ISNUMBER(SEARCH("",$S$3:$S$6255)),ROW($S$1:$S$6253),""),ROW(S4154))),"")</f>
        <v>Pyšel</v>
      </c>
      <c r="U4156" t="s">
        <v>8435</v>
      </c>
      <c r="V4156">
        <v>574601.0</v>
      </c>
    </row>
    <row r="4157" spans="19:22" ht="12.75">
      <c r="S4157" t="str">
        <f>IF(ISNUMBER(SEARCH(ZAKL_DATA!$B$18,FU!$U4157)),U4157,"")</f>
        <v>Pyšely</v>
      </c>
      <c r="T4157" t="str">
        <f t="array" ref="T4157">IFERROR(INDEX($S$3:$S$6255,SMALL(IF(ISNUMBER(SEARCH("",$S$3:$S$6255)),ROW($S$1:$S$6253),""),ROW(S4155))),"")</f>
        <v>Pyšely</v>
      </c>
      <c r="U4157" t="s">
        <v>4768</v>
      </c>
      <c r="V4157">
        <v>574627.0</v>
      </c>
    </row>
    <row r="4158" spans="19:22" ht="12.75">
      <c r="S4158" t="str">
        <f>IF(ISNUMBER(SEARCH(ZAKL_DATA!$B$18,FU!$U4158)),U4158,"")</f>
        <v>Rabakov</v>
      </c>
      <c r="T4158" t="str">
        <f t="array" ref="T4158">IFERROR(INDEX($S$3:$S$6255,SMALL(IF(ISNUMBER(SEARCH("",$S$3:$S$6255)),ROW($S$1:$S$6253),""),ROW(S4156))),"")</f>
        <v>Rabakov</v>
      </c>
      <c r="U4158" t="s">
        <v>6646</v>
      </c>
      <c r="V4158">
        <v>574635.0</v>
      </c>
    </row>
    <row r="4159" spans="19:22" ht="12.75">
      <c r="S4159" t="str">
        <f>IF(ISNUMBER(SEARCH(ZAKL_DATA!$B$18,FU!$U4159)),U4159,"")</f>
        <v>Rabí</v>
      </c>
      <c r="T4159" t="str">
        <f t="array" ref="T4159">IFERROR(INDEX($S$3:$S$6255,SMALL(IF(ISNUMBER(SEARCH("",$S$3:$S$6255)),ROW($S$1:$S$6253),""),ROW(S4157))),"")</f>
        <v>Rabí</v>
      </c>
      <c r="U4159" t="s">
        <v>6037</v>
      </c>
      <c r="V4159">
        <v>574643.0</v>
      </c>
    </row>
    <row r="4160" spans="19:22" ht="12.75">
      <c r="S4160" t="str">
        <f>IF(ISNUMBER(SEARCH(ZAKL_DATA!$B$18,FU!$U4160)),U4160,"")</f>
        <v>Rabštejnská Lhota</v>
      </c>
      <c r="T4160" t="str">
        <f t="array" ref="T4160">IFERROR(INDEX($S$3:$S$6255,SMALL(IF(ISNUMBER(SEARCH("",$S$3:$S$6255)),ROW($S$1:$S$6253),""),ROW(S4158))),"")</f>
        <v>Rabštejnská Lhota</v>
      </c>
      <c r="U4160" t="s">
        <v>6028</v>
      </c>
      <c r="V4160">
        <v>574651.0</v>
      </c>
    </row>
    <row r="4161" spans="19:22" ht="12.75">
      <c r="S4161" t="str">
        <f>IF(ISNUMBER(SEARCH(ZAKL_DATA!$B$18,FU!$U4161)),U4161,"")</f>
        <v>Ráby</v>
      </c>
      <c r="T4161" t="str">
        <f t="array" ref="T4161">IFERROR(INDEX($S$3:$S$6255,SMALL(IF(ISNUMBER(SEARCH("",$S$3:$S$6255)),ROW($S$1:$S$6253),""),ROW(S4159))),"")</f>
        <v>Ráby</v>
      </c>
      <c r="U4161" t="s">
        <v>7391</v>
      </c>
      <c r="V4161">
        <v>574660.0</v>
      </c>
    </row>
    <row r="4162" spans="19:22" ht="12.75">
      <c r="S4162" t="str">
        <f>IF(ISNUMBER(SEARCH(ZAKL_DATA!$B$18,FU!$U4162)),U4162,"")</f>
        <v>Rabyně</v>
      </c>
      <c r="T4162" t="str">
        <f t="array" ref="T4162">IFERROR(INDEX($S$3:$S$6255,SMALL(IF(ISNUMBER(SEARCH("",$S$3:$S$6255)),ROW($S$1:$S$6253),""),ROW(S4160))),"")</f>
        <v>Rabyně</v>
      </c>
      <c r="U4162" t="s">
        <v>4021</v>
      </c>
      <c r="V4162">
        <v>574686.0</v>
      </c>
    </row>
    <row r="4163" spans="19:22" ht="12.75">
      <c r="S4163" t="str">
        <f>IF(ISNUMBER(SEARCH(ZAKL_DATA!$B$18,FU!$U4163)),U4163,"")</f>
        <v>Racková</v>
      </c>
      <c r="T4163" t="str">
        <f t="array" ref="T4163">IFERROR(INDEX($S$3:$S$6255,SMALL(IF(ISNUMBER(SEARCH("",$S$3:$S$6255)),ROW($S$1:$S$6253),""),ROW(S4161))),"")</f>
        <v>Racková</v>
      </c>
      <c r="U4163" t="s">
        <v>8039</v>
      </c>
      <c r="V4163">
        <v>574694.0</v>
      </c>
    </row>
    <row r="4164" spans="19:22" ht="12.75">
      <c r="S4164" t="str">
        <f>IF(ISNUMBER(SEARCH(ZAKL_DATA!$B$18,FU!$U4164)),U4164,"")</f>
        <v>Rácovice</v>
      </c>
      <c r="T4164" t="str">
        <f t="array" ref="T4164">IFERROR(INDEX($S$3:$S$6255,SMALL(IF(ISNUMBER(SEARCH("",$S$3:$S$6255)),ROW($S$1:$S$6253),""),ROW(S4162))),"")</f>
        <v>Rácovice</v>
      </c>
      <c r="U4164" t="s">
        <v>3783</v>
      </c>
      <c r="V4164">
        <v>574708.0</v>
      </c>
    </row>
    <row r="4165" spans="19:22" ht="12.75">
      <c r="S4165" t="str">
        <f>IF(ISNUMBER(SEARCH(ZAKL_DATA!$B$18,FU!$U4165)),U4165,"")</f>
        <v>Račetice</v>
      </c>
      <c r="T4165" t="str">
        <f t="array" ref="T4165">IFERROR(INDEX($S$3:$S$6255,SMALL(IF(ISNUMBER(SEARCH("",$S$3:$S$6255)),ROW($S$1:$S$6253),""),ROW(S4163))),"")</f>
        <v>Račetice</v>
      </c>
      <c r="U4165" t="s">
        <v>5274</v>
      </c>
      <c r="V4165">
        <v>574724.0</v>
      </c>
    </row>
    <row r="4166" spans="19:22" ht="12.75">
      <c r="S4166" t="str">
        <f>IF(ISNUMBER(SEARCH(ZAKL_DATA!$B$18,FU!$U4166)),U4166,"")</f>
        <v>Račice</v>
      </c>
      <c r="T4166" t="str">
        <f t="array" ref="T4166">IFERROR(INDEX($S$3:$S$6255,SMALL(IF(ISNUMBER(SEARCH("",$S$3:$S$6255)),ROW($S$1:$S$6253),""),ROW(S4164))),"")</f>
        <v>Račice</v>
      </c>
      <c r="U4166" t="s">
        <v>6631</v>
      </c>
      <c r="V4166">
        <v>574741.0</v>
      </c>
    </row>
    <row r="4167" spans="19:22" ht="12.75">
      <c r="S4167" t="str">
        <f>IF(ISNUMBER(SEARCH(ZAKL_DATA!$B$18,FU!$U4167)),U4167,"")</f>
        <v>Račice</v>
      </c>
      <c r="T4167" t="str">
        <f t="array" ref="T4167">IFERROR(INDEX($S$3:$S$6255,SMALL(IF(ISNUMBER(SEARCH("",$S$3:$S$6255)),ROW($S$1:$S$6253),""),ROW(S4165))),"")</f>
        <v>Račice</v>
      </c>
      <c r="U4167" t="s">
        <v>6631</v>
      </c>
      <c r="V4167">
        <v>574767.0</v>
      </c>
    </row>
    <row r="4168" spans="19:22" ht="12.75">
      <c r="S4168" t="str">
        <f>IF(ISNUMBER(SEARCH(ZAKL_DATA!$B$18,FU!$U4168)),U4168,"")</f>
        <v>Račice</v>
      </c>
      <c r="T4168" t="str">
        <f t="array" ref="T4168">IFERROR(INDEX($S$3:$S$6255,SMALL(IF(ISNUMBER(SEARCH("",$S$3:$S$6255)),ROW($S$1:$S$6253),""),ROW(S4166))),"")</f>
        <v>Račice</v>
      </c>
      <c r="U4168" t="s">
        <v>6631</v>
      </c>
      <c r="V4168">
        <v>574783.0</v>
      </c>
    </row>
    <row r="4169" spans="19:22" ht="12.75">
      <c r="S4169" t="str">
        <f>IF(ISNUMBER(SEARCH(ZAKL_DATA!$B$18,FU!$U4169)),U4169,"")</f>
        <v>Račice</v>
      </c>
      <c r="T4169" t="str">
        <f t="array" ref="T4169">IFERROR(INDEX($S$3:$S$6255,SMALL(IF(ISNUMBER(SEARCH("",$S$3:$S$6255)),ROW($S$1:$S$6253),""),ROW(S4167))),"")</f>
        <v>Račice</v>
      </c>
      <c r="U4169" t="s">
        <v>6631</v>
      </c>
      <c r="V4169">
        <v>574791.0</v>
      </c>
    </row>
    <row r="4170" spans="19:22" ht="12.75">
      <c r="S4170" t="str">
        <f>IF(ISNUMBER(SEARCH(ZAKL_DATA!$B$18,FU!$U4170)),U4170,"")</f>
        <v>Račice nad Trotinou</v>
      </c>
      <c r="T4170" t="str">
        <f t="array" ref="T4170">IFERROR(INDEX($S$3:$S$6255,SMALL(IF(ISNUMBER(SEARCH("",$S$3:$S$6255)),ROW($S$1:$S$6253),""),ROW(S4168))),"")</f>
        <v>Račice nad Trotinou</v>
      </c>
      <c r="U4170" t="s">
        <v>7022</v>
      </c>
      <c r="V4170">
        <v>574805.0</v>
      </c>
    </row>
    <row r="4171" spans="19:22" ht="12.75">
      <c r="S4171" t="str">
        <f>IF(ISNUMBER(SEARCH(ZAKL_DATA!$B$18,FU!$U4171)),U4171,"")</f>
        <v>Račice-Pístovice</v>
      </c>
      <c r="T4171" t="str">
        <f t="array" ref="T4171">IFERROR(INDEX($S$3:$S$6255,SMALL(IF(ISNUMBER(SEARCH("",$S$3:$S$6255)),ROW($S$1:$S$6253),""),ROW(S4169))),"")</f>
        <v>Račice-Pístovice</v>
      </c>
      <c r="U4171" t="s">
        <v>8563</v>
      </c>
      <c r="V4171">
        <v>574813.0</v>
      </c>
    </row>
    <row r="4172" spans="19:22" ht="12.75">
      <c r="S4172" t="str">
        <f>IF(ISNUMBER(SEARCH(ZAKL_DATA!$B$18,FU!$U4172)),U4172,"")</f>
        <v>Račín</v>
      </c>
      <c r="T4172" t="str">
        <f t="array" ref="T4172">IFERROR(INDEX($S$3:$S$6255,SMALL(IF(ISNUMBER(SEARCH("",$S$3:$S$6255)),ROW($S$1:$S$6253),""),ROW(S4170))),"")</f>
        <v>Račín</v>
      </c>
      <c r="U4172" t="s">
        <v>8215</v>
      </c>
      <c r="V4172">
        <v>574821.0</v>
      </c>
    </row>
    <row r="4173" spans="19:22" ht="12.75">
      <c r="S4173" t="str">
        <f>IF(ISNUMBER(SEARCH(ZAKL_DATA!$B$18,FU!$U4173)),U4173,"")</f>
        <v>Račiněves</v>
      </c>
      <c r="T4173" t="str">
        <f t="array" ref="T4173">IFERROR(INDEX($S$3:$S$6255,SMALL(IF(ISNUMBER(SEARCH("",$S$3:$S$6255)),ROW($S$1:$S$6253),""),ROW(S4171))),"")</f>
        <v>Račiněves</v>
      </c>
      <c r="U4173" t="s">
        <v>6632</v>
      </c>
      <c r="V4173">
        <v>574830.0</v>
      </c>
    </row>
    <row r="4174" spans="19:22" ht="12.75">
      <c r="S4174" t="str">
        <f>IF(ISNUMBER(SEARCH(ZAKL_DATA!$B$18,FU!$U4174)),U4174,"")</f>
        <v>Radčice</v>
      </c>
      <c r="T4174" t="str">
        <f t="array" ref="T4174">IFERROR(INDEX($S$3:$S$6255,SMALL(IF(ISNUMBER(SEARCH("",$S$3:$S$6255)),ROW($S$1:$S$6253),""),ROW(S4172))),"")</f>
        <v>Radčice</v>
      </c>
      <c r="U4174" t="s">
        <v>6489</v>
      </c>
      <c r="V4174">
        <v>574848.0</v>
      </c>
    </row>
    <row r="4175" spans="19:22" ht="12.75">
      <c r="S4175" t="str">
        <f>IF(ISNUMBER(SEARCH(ZAKL_DATA!$B$18,FU!$U4175)),U4175,"")</f>
        <v>Radějov</v>
      </c>
      <c r="T4175" t="str">
        <f t="array" ref="T4175">IFERROR(INDEX($S$3:$S$6255,SMALL(IF(ISNUMBER(SEARCH("",$S$3:$S$6255)),ROW($S$1:$S$6253),""),ROW(S4173))),"")</f>
        <v>Radějov</v>
      </c>
      <c r="U4175" t="s">
        <v>8093</v>
      </c>
      <c r="V4175">
        <v>574856.0</v>
      </c>
    </row>
    <row r="4176" spans="19:22" ht="12.75">
      <c r="S4176" t="str">
        <f>IF(ISNUMBER(SEARCH(ZAKL_DATA!$B$18,FU!$U4176)),U4176,"")</f>
        <v>Radějovice</v>
      </c>
      <c r="T4176" t="str">
        <f t="array" ref="T4176">IFERROR(INDEX($S$3:$S$6255,SMALL(IF(ISNUMBER(SEARCH("",$S$3:$S$6255)),ROW($S$1:$S$6253),""),ROW(S4174))),"")</f>
        <v>Radějovice</v>
      </c>
      <c r="U4176" t="s">
        <v>4576</v>
      </c>
      <c r="V4176">
        <v>574864.0</v>
      </c>
    </row>
    <row r="4177" spans="19:22" ht="12.75">
      <c r="S4177" t="str">
        <f>IF(ISNUMBER(SEARCH(ZAKL_DATA!$B$18,FU!$U4177)),U4177,"")</f>
        <v>Radějovice</v>
      </c>
      <c r="T4177" t="str">
        <f t="array" ref="T4177">IFERROR(INDEX($S$3:$S$6255,SMALL(IF(ISNUMBER(SEARCH("",$S$3:$S$6255)),ROW($S$1:$S$6253),""),ROW(S4175))),"")</f>
        <v>Radějovice</v>
      </c>
      <c r="U4177" t="s">
        <v>4576</v>
      </c>
      <c r="V4177">
        <v>574899.0</v>
      </c>
    </row>
    <row r="4178" spans="19:22" ht="12.75">
      <c r="S4178" t="str">
        <f>IF(ISNUMBER(SEARCH(ZAKL_DATA!$B$18,FU!$U4178)),U4178,"")</f>
        <v>Radenice</v>
      </c>
      <c r="T4178" t="str">
        <f t="array" ref="T4178">IFERROR(INDEX($S$3:$S$6255,SMALL(IF(ISNUMBER(SEARCH("",$S$3:$S$6255)),ROW($S$1:$S$6253),""),ROW(S4176))),"")</f>
        <v>Radenice</v>
      </c>
      <c r="U4178" t="s">
        <v>8762</v>
      </c>
      <c r="V4178">
        <v>574902.0</v>
      </c>
    </row>
    <row r="4179" spans="19:22" ht="12.75">
      <c r="S4179" t="str">
        <f>IF(ISNUMBER(SEARCH(ZAKL_DATA!$B$18,FU!$U4179)),U4179,"")</f>
        <v>Radenín</v>
      </c>
      <c r="T4179" t="str">
        <f t="array" ref="T4179">IFERROR(INDEX($S$3:$S$6255,SMALL(IF(ISNUMBER(SEARCH("",$S$3:$S$6255)),ROW($S$1:$S$6253),""),ROW(S4177))),"")</f>
        <v>Radenín</v>
      </c>
      <c r="U4179" t="s">
        <v>5790</v>
      </c>
      <c r="V4179">
        <v>574911.0</v>
      </c>
    </row>
    <row r="4180" spans="19:22" ht="12.75">
      <c r="S4180" t="str">
        <f>IF(ISNUMBER(SEARCH(ZAKL_DATA!$B$18,FU!$U4180)),U4180,"")</f>
        <v>Radešín</v>
      </c>
      <c r="T4180" t="str">
        <f t="array" ref="T4180">IFERROR(INDEX($S$3:$S$6255,SMALL(IF(ISNUMBER(SEARCH("",$S$3:$S$6255)),ROW($S$1:$S$6253),""),ROW(S4178))),"")</f>
        <v>Radešín</v>
      </c>
      <c r="U4180" t="s">
        <v>8763</v>
      </c>
      <c r="V4180">
        <v>574929.0</v>
      </c>
    </row>
    <row r="4181" spans="19:22" ht="12.75">
      <c r="S4181" t="str">
        <f>IF(ISNUMBER(SEARCH(ZAKL_DATA!$B$18,FU!$U4181)),U4181,"")</f>
        <v>Radešínská Svratka</v>
      </c>
      <c r="T4181" t="str">
        <f t="array" ref="T4181">IFERROR(INDEX($S$3:$S$6255,SMALL(IF(ISNUMBER(SEARCH("",$S$3:$S$6255)),ROW($S$1:$S$6253),""),ROW(S4179))),"")</f>
        <v>Radešínská Svratka</v>
      </c>
      <c r="U4181" t="s">
        <v>8764</v>
      </c>
      <c r="V4181">
        <v>574953.0</v>
      </c>
    </row>
    <row r="4182" spans="19:22" ht="12.75">
      <c r="S4182" t="str">
        <f>IF(ISNUMBER(SEARCH(ZAKL_DATA!$B$18,FU!$U4182)),U4182,"")</f>
        <v>Radětice</v>
      </c>
      <c r="T4182" t="str">
        <f t="array" ref="T4182">IFERROR(INDEX($S$3:$S$6255,SMALL(IF(ISNUMBER(SEARCH("",$S$3:$S$6255)),ROW($S$1:$S$6253),""),ROW(S4180))),"")</f>
        <v>Radětice</v>
      </c>
      <c r="U4182" t="s">
        <v>5791</v>
      </c>
      <c r="V4182">
        <v>574961.0</v>
      </c>
    </row>
    <row r="4183" spans="19:22" ht="12.75">
      <c r="S4183" t="str">
        <f>IF(ISNUMBER(SEARCH(ZAKL_DATA!$B$18,FU!$U4183)),U4183,"")</f>
        <v>Radětice</v>
      </c>
      <c r="T4183" t="str">
        <f t="array" ref="T4183">IFERROR(INDEX($S$3:$S$6255,SMALL(IF(ISNUMBER(SEARCH("",$S$3:$S$6255)),ROW($S$1:$S$6253),""),ROW(S4181))),"")</f>
        <v>Radětice</v>
      </c>
      <c r="U4183" t="s">
        <v>5791</v>
      </c>
      <c r="V4183">
        <v>574988.0</v>
      </c>
    </row>
    <row r="4184" spans="19:22" ht="12.75">
      <c r="S4184" t="str">
        <f>IF(ISNUMBER(SEARCH(ZAKL_DATA!$B$18,FU!$U4184)),U4184,"")</f>
        <v>Radhostice</v>
      </c>
      <c r="T4184" t="str">
        <f t="array" ref="T4184">IFERROR(INDEX($S$3:$S$6255,SMALL(IF(ISNUMBER(SEARCH("",$S$3:$S$6255)),ROW($S$1:$S$6253),""),ROW(S4182))),"")</f>
        <v>Radhostice</v>
      </c>
      <c r="U4184" t="s">
        <v>5613</v>
      </c>
      <c r="V4184">
        <v>574996.0</v>
      </c>
    </row>
    <row r="4185" spans="19:22" ht="12.75">
      <c r="S4185" t="str">
        <f>IF(ISNUMBER(SEARCH(ZAKL_DATA!$B$18,FU!$U4185)),U4185,"")</f>
        <v>Radhošť</v>
      </c>
      <c r="T4185" t="str">
        <f t="array" ref="T4185">IFERROR(INDEX($S$3:$S$6255,SMALL(IF(ISNUMBER(SEARCH("",$S$3:$S$6255)),ROW($S$1:$S$6253),""),ROW(S4183))),"")</f>
        <v>Radhošť</v>
      </c>
      <c r="U4185" t="s">
        <v>7392</v>
      </c>
      <c r="V4185">
        <v>575011.0</v>
      </c>
    </row>
    <row r="4186" spans="19:22" ht="12.75">
      <c r="S4186" t="str">
        <f>IF(ISNUMBER(SEARCH(ZAKL_DATA!$B$18,FU!$U4186)),U4186,"")</f>
        <v>Radíč</v>
      </c>
      <c r="T4186" t="str">
        <f t="array" ref="T4186">IFERROR(INDEX($S$3:$S$6255,SMALL(IF(ISNUMBER(SEARCH("",$S$3:$S$6255)),ROW($S$1:$S$6253),""),ROW(S4184))),"")</f>
        <v>Radíč</v>
      </c>
      <c r="U4186" t="s">
        <v>8879</v>
      </c>
      <c r="V4186">
        <v>575046.0</v>
      </c>
    </row>
    <row r="4187" spans="19:22" ht="12.75">
      <c r="S4187" t="str">
        <f>IF(ISNUMBER(SEARCH(ZAKL_DATA!$B$18,FU!$U4187)),U4187,"")</f>
        <v>Radíkov</v>
      </c>
      <c r="T4187" t="str">
        <f t="array" ref="T4187">IFERROR(INDEX($S$3:$S$6255,SMALL(IF(ISNUMBER(SEARCH("",$S$3:$S$6255)),ROW($S$1:$S$6253),""),ROW(S4185))),"")</f>
        <v>Radíkov</v>
      </c>
      <c r="U4187" t="s">
        <v>3887</v>
      </c>
      <c r="V4187">
        <v>575054.0</v>
      </c>
    </row>
    <row r="4188" spans="19:22" ht="12.75">
      <c r="S4188" t="str">
        <f>IF(ISNUMBER(SEARCH(ZAKL_DATA!$B$18,FU!$U4188)),U4188,"")</f>
        <v>Radíkovice</v>
      </c>
      <c r="T4188" t="str">
        <f t="array" ref="T4188">IFERROR(INDEX($S$3:$S$6255,SMALL(IF(ISNUMBER(SEARCH("",$S$3:$S$6255)),ROW($S$1:$S$6253),""),ROW(S4186))),"")</f>
        <v>Radíkovice</v>
      </c>
      <c r="U4188" t="s">
        <v>7023</v>
      </c>
      <c r="V4188">
        <v>575062.0</v>
      </c>
    </row>
    <row r="4189" spans="19:22" ht="12.75">
      <c r="S4189" t="str">
        <f>IF(ISNUMBER(SEARCH(ZAKL_DATA!$B$18,FU!$U4189)),U4189,"")</f>
        <v>Radim</v>
      </c>
      <c r="T4189" t="str">
        <f t="array" ref="T4189">IFERROR(INDEX($S$3:$S$6255,SMALL(IF(ISNUMBER(SEARCH("",$S$3:$S$6255)),ROW($S$1:$S$6253),""),ROW(S4187))),"")</f>
        <v>Radim</v>
      </c>
      <c r="U4189" t="s">
        <v>4316</v>
      </c>
      <c r="V4189">
        <v>575071.0</v>
      </c>
    </row>
    <row r="4190" spans="19:22" ht="12.75">
      <c r="S4190" t="str">
        <f>IF(ISNUMBER(SEARCH(ZAKL_DATA!$B$18,FU!$U4190)),U4190,"")</f>
        <v>Radim</v>
      </c>
      <c r="T4190" t="str">
        <f t="array" ref="T4190">IFERROR(INDEX($S$3:$S$6255,SMALL(IF(ISNUMBER(SEARCH("",$S$3:$S$6255)),ROW($S$1:$S$6253),""),ROW(S4188))),"")</f>
        <v>Radim</v>
      </c>
      <c r="U4190" t="s">
        <v>4316</v>
      </c>
      <c r="V4190">
        <v>575089.0</v>
      </c>
    </row>
    <row r="4191" spans="19:22" ht="12.75">
      <c r="S4191" t="str">
        <f>IF(ISNUMBER(SEARCH(ZAKL_DATA!$B$18,FU!$U4191)),U4191,"")</f>
        <v>Radiměř</v>
      </c>
      <c r="T4191" t="str">
        <f t="array" ref="T4191">IFERROR(INDEX($S$3:$S$6255,SMALL(IF(ISNUMBER(SEARCH("",$S$3:$S$6255)),ROW($S$1:$S$6253),""),ROW(S4189))),"")</f>
        <v>Radiměř</v>
      </c>
      <c r="U4191" t="s">
        <v>7592</v>
      </c>
      <c r="V4191">
        <v>575097.0</v>
      </c>
    </row>
    <row r="4192" spans="19:22" ht="12.75">
      <c r="S4192" t="str">
        <f>IF(ISNUMBER(SEARCH(ZAKL_DATA!$B$18,FU!$U4192)),U4192,"")</f>
        <v>Radimovice</v>
      </c>
      <c r="T4192" t="str">
        <f t="array" ref="T4192">IFERROR(INDEX($S$3:$S$6255,SMALL(IF(ISNUMBER(SEARCH("",$S$3:$S$6255)),ROW($S$1:$S$6253),""),ROW(S4190))),"")</f>
        <v>Radimovice</v>
      </c>
      <c r="U4192" t="s">
        <v>5150</v>
      </c>
      <c r="V4192">
        <v>575101.0</v>
      </c>
    </row>
    <row r="4193" spans="19:22" ht="12.75">
      <c r="S4193" t="str">
        <f>IF(ISNUMBER(SEARCH(ZAKL_DATA!$B$18,FU!$U4193)),U4193,"")</f>
        <v>Radimovice u Tábora</v>
      </c>
      <c r="T4193" t="str">
        <f t="array" ref="T4193">IFERROR(INDEX($S$3:$S$6255,SMALL(IF(ISNUMBER(SEARCH("",$S$3:$S$6255)),ROW($S$1:$S$6253),""),ROW(S4191))),"")</f>
        <v>Radimovice u Tábora</v>
      </c>
      <c r="U4193" t="s">
        <v>6443</v>
      </c>
      <c r="V4193">
        <v>575119.0</v>
      </c>
    </row>
    <row r="4194" spans="19:22" ht="12.75">
      <c r="S4194" t="str">
        <f>IF(ISNUMBER(SEARCH(ZAKL_DATA!$B$18,FU!$U4194)),U4194,"")</f>
        <v>Radimovice u Želče</v>
      </c>
      <c r="T4194" t="str">
        <f t="array" ref="T4194">IFERROR(INDEX($S$3:$S$6255,SMALL(IF(ISNUMBER(SEARCH("",$S$3:$S$6255)),ROW($S$1:$S$6253),""),ROW(S4192))),"")</f>
        <v>Radimovice u Želče</v>
      </c>
      <c r="U4194" t="s">
        <v>5792</v>
      </c>
      <c r="V4194">
        <v>575127.0</v>
      </c>
    </row>
    <row r="4195" spans="19:22" ht="12.75">
      <c r="S4195" t="str">
        <f>IF(ISNUMBER(SEARCH(ZAKL_DATA!$B$18,FU!$U4195)),U4195,"")</f>
        <v>Radkov</v>
      </c>
      <c r="T4195" t="str">
        <f t="array" ref="T4195">IFERROR(INDEX($S$3:$S$6255,SMALL(IF(ISNUMBER(SEARCH("",$S$3:$S$6255)),ROW($S$1:$S$6253),""),ROW(S4193))),"")</f>
        <v>Radkov</v>
      </c>
      <c r="U4195" t="s">
        <v>5566</v>
      </c>
      <c r="V4195">
        <v>575135.0</v>
      </c>
    </row>
    <row r="4196" spans="19:22" ht="12.75">
      <c r="S4196" t="str">
        <f>IF(ISNUMBER(SEARCH(ZAKL_DATA!$B$18,FU!$U4196)),U4196,"")</f>
        <v>Radkov</v>
      </c>
      <c r="T4196" t="str">
        <f t="array" ref="T4196">IFERROR(INDEX($S$3:$S$6255,SMALL(IF(ISNUMBER(SEARCH("",$S$3:$S$6255)),ROW($S$1:$S$6253),""),ROW(S4194))),"")</f>
        <v>Radkov</v>
      </c>
      <c r="U4196" t="s">
        <v>5566</v>
      </c>
      <c r="V4196">
        <v>575143.0</v>
      </c>
    </row>
    <row r="4197" spans="19:22" ht="12.75">
      <c r="S4197" t="str">
        <f>IF(ISNUMBER(SEARCH(ZAKL_DATA!$B$18,FU!$U4197)),U4197,"")</f>
        <v>Radkov</v>
      </c>
      <c r="T4197" t="str">
        <f t="array" ref="T4197">IFERROR(INDEX($S$3:$S$6255,SMALL(IF(ISNUMBER(SEARCH("",$S$3:$S$6255)),ROW($S$1:$S$6253),""),ROW(S4195))),"")</f>
        <v>Radkov</v>
      </c>
      <c r="U4197" t="s">
        <v>5566</v>
      </c>
      <c r="V4197">
        <v>575151.0</v>
      </c>
    </row>
    <row r="4198" spans="19:22" ht="12.75">
      <c r="S4198" t="str">
        <f>IF(ISNUMBER(SEARCH(ZAKL_DATA!$B$18,FU!$U4198)),U4198,"")</f>
        <v>Radkov</v>
      </c>
      <c r="T4198" t="str">
        <f t="array" ref="T4198">IFERROR(INDEX($S$3:$S$6255,SMALL(IF(ISNUMBER(SEARCH("",$S$3:$S$6255)),ROW($S$1:$S$6253),""),ROW(S4196))),"")</f>
        <v>Radkov</v>
      </c>
      <c r="U4198" t="s">
        <v>5566</v>
      </c>
      <c r="V4198">
        <v>575178.0</v>
      </c>
    </row>
    <row r="4199" spans="19:22" ht="12.75">
      <c r="S4199" t="str">
        <f>IF(ISNUMBER(SEARCH(ZAKL_DATA!$B$18,FU!$U4199)),U4199,"")</f>
        <v>Radkov</v>
      </c>
      <c r="T4199" t="str">
        <f t="array" ref="T4199">IFERROR(INDEX($S$3:$S$6255,SMALL(IF(ISNUMBER(SEARCH("",$S$3:$S$6255)),ROW($S$1:$S$6253),""),ROW(S4197))),"")</f>
        <v>Radkov</v>
      </c>
      <c r="U4199" t="s">
        <v>5566</v>
      </c>
      <c r="V4199">
        <v>575194.0</v>
      </c>
    </row>
    <row r="4200" spans="19:22" ht="12.75">
      <c r="S4200" t="str">
        <f>IF(ISNUMBER(SEARCH(ZAKL_DATA!$B$18,FU!$U4200)),U4200,"")</f>
        <v>Radkova Lhota</v>
      </c>
      <c r="T4200" t="str">
        <f t="array" ref="T4200">IFERROR(INDEX($S$3:$S$6255,SMALL(IF(ISNUMBER(SEARCH("",$S$3:$S$6255)),ROW($S$1:$S$6253),""),ROW(S4198))),"")</f>
        <v>Radkova Lhota</v>
      </c>
      <c r="U4200" t="s">
        <v>3888</v>
      </c>
      <c r="V4200">
        <v>575232.0</v>
      </c>
    </row>
    <row r="4201" spans="19:22" ht="12.75">
      <c r="S4201" t="str">
        <f>IF(ISNUMBER(SEARCH(ZAKL_DATA!$B$18,FU!$U4201)),U4201,"")</f>
        <v>Radkovice</v>
      </c>
      <c r="T4201" t="str">
        <f t="array" ref="T4201">IFERROR(INDEX($S$3:$S$6255,SMALL(IF(ISNUMBER(SEARCH("",$S$3:$S$6255)),ROW($S$1:$S$6253),""),ROW(S4199))),"")</f>
        <v>Radkovice</v>
      </c>
      <c r="U4201" t="s">
        <v>4910</v>
      </c>
      <c r="V4201">
        <v>575259.0</v>
      </c>
    </row>
    <row r="4202" spans="19:22" ht="12.75">
      <c r="S4202" t="str">
        <f>IF(ISNUMBER(SEARCH(ZAKL_DATA!$B$18,FU!$U4202)),U4202,"")</f>
        <v>Radkovice u Budče</v>
      </c>
      <c r="T4202" t="str">
        <f t="array" ref="T4202">IFERROR(INDEX($S$3:$S$6255,SMALL(IF(ISNUMBER(SEARCH("",$S$3:$S$6255)),ROW($S$1:$S$6253),""),ROW(S4200))),"")</f>
        <v>Radkovice u Budče</v>
      </c>
      <c r="U4202" t="s">
        <v>5614</v>
      </c>
      <c r="V4202">
        <v>575305.0</v>
      </c>
    </row>
    <row r="4203" spans="19:22" ht="12.75">
      <c r="S4203" t="str">
        <f>IF(ISNUMBER(SEARCH(ZAKL_DATA!$B$18,FU!$U4203)),U4203,"")</f>
        <v>Radkovice u Hrotovic</v>
      </c>
      <c r="T4203" t="str">
        <f t="array" ref="T4203">IFERROR(INDEX($S$3:$S$6255,SMALL(IF(ISNUMBER(SEARCH("",$S$3:$S$6255)),ROW($S$1:$S$6253),""),ROW(S4201))),"")</f>
        <v>Radkovice u Hrotovic</v>
      </c>
      <c r="U4203" t="s">
        <v>8436</v>
      </c>
      <c r="V4203">
        <v>575313.0</v>
      </c>
    </row>
    <row r="4204" spans="19:22" ht="12.75">
      <c r="S4204" t="str">
        <f>IF(ISNUMBER(SEARCH(ZAKL_DATA!$B$18,FU!$U4204)),U4204,"")</f>
        <v>Radkovy</v>
      </c>
      <c r="T4204" t="str">
        <f t="array" ref="T4204">IFERROR(INDEX($S$3:$S$6255,SMALL(IF(ISNUMBER(SEARCH("",$S$3:$S$6255)),ROW($S$1:$S$6253),""),ROW(S4202))),"")</f>
        <v>Radkovy</v>
      </c>
      <c r="U4204" t="s">
        <v>3889</v>
      </c>
      <c r="V4204">
        <v>575330.0</v>
      </c>
    </row>
    <row r="4205" spans="19:22" ht="12.75">
      <c r="S4205" t="str">
        <f>IF(ISNUMBER(SEARCH(ZAKL_DATA!$B$18,FU!$U4205)),U4205,"")</f>
        <v>Rádlo</v>
      </c>
      <c r="T4205" t="str">
        <f t="array" ref="T4205">IFERROR(INDEX($S$3:$S$6255,SMALL(IF(ISNUMBER(SEARCH("",$S$3:$S$6255)),ROW($S$1:$S$6253),""),ROW(S4203))),"")</f>
        <v>Rádlo</v>
      </c>
      <c r="U4205" t="s">
        <v>6490</v>
      </c>
      <c r="V4205">
        <v>575372.0</v>
      </c>
    </row>
    <row r="4206" spans="19:22" ht="12.75">
      <c r="S4206" t="str">
        <f>IF(ISNUMBER(SEARCH(ZAKL_DATA!$B$18,FU!$U4206)),U4206,"")</f>
        <v>Radnice</v>
      </c>
      <c r="T4206" t="str">
        <f t="array" ref="T4206">IFERROR(INDEX($S$3:$S$6255,SMALL(IF(ISNUMBER(SEARCH("",$S$3:$S$6255)),ROW($S$1:$S$6253),""),ROW(S4204))),"")</f>
        <v>Radnice</v>
      </c>
      <c r="U4206" t="s">
        <v>6190</v>
      </c>
      <c r="V4206">
        <v>575381.0</v>
      </c>
    </row>
    <row r="4207" spans="19:22" ht="12.75">
      <c r="S4207" t="str">
        <f>IF(ISNUMBER(SEARCH(ZAKL_DATA!$B$18,FU!$U4207)),U4207,"")</f>
        <v>Radňoves</v>
      </c>
      <c r="T4207" t="str">
        <f t="array" ref="T4207">IFERROR(INDEX($S$3:$S$6255,SMALL(IF(ISNUMBER(SEARCH("",$S$3:$S$6255)),ROW($S$1:$S$6253),""),ROW(S4205))),"")</f>
        <v>Radňoves</v>
      </c>
      <c r="U4207" t="s">
        <v>8765</v>
      </c>
      <c r="V4207">
        <v>575399.0</v>
      </c>
    </row>
    <row r="4208" spans="19:22" ht="12.75">
      <c r="S4208" t="str">
        <f>IF(ISNUMBER(SEARCH(ZAKL_DATA!$B$18,FU!$U4208)),U4208,"")</f>
        <v>Radňovice</v>
      </c>
      <c r="T4208" t="str">
        <f t="array" ref="T4208">IFERROR(INDEX($S$3:$S$6255,SMALL(IF(ISNUMBER(SEARCH("",$S$3:$S$6255)),ROW($S$1:$S$6253),""),ROW(S4206))),"")</f>
        <v>Radňovice</v>
      </c>
      <c r="U4208" t="s">
        <v>8766</v>
      </c>
      <c r="V4208">
        <v>575429.0</v>
      </c>
    </row>
    <row r="4209" spans="19:22" ht="12.75">
      <c r="S4209" t="str">
        <f>IF(ISNUMBER(SEARCH(ZAKL_DATA!$B$18,FU!$U4209)),U4209,"")</f>
        <v>Radomyšl</v>
      </c>
      <c r="T4209" t="str">
        <f t="array" ref="T4209">IFERROR(INDEX($S$3:$S$6255,SMALL(IF(ISNUMBER(SEARCH("",$S$3:$S$6255)),ROW($S$1:$S$6253),""),ROW(S4207))),"")</f>
        <v>Radomyšl</v>
      </c>
      <c r="U4209" t="s">
        <v>5686</v>
      </c>
      <c r="V4209">
        <v>575437.0</v>
      </c>
    </row>
    <row r="4210" spans="19:22" ht="12.75">
      <c r="S4210" t="str">
        <f>IF(ISNUMBER(SEARCH(ZAKL_DATA!$B$18,FU!$U4210)),U4210,"")</f>
        <v>Radonice</v>
      </c>
      <c r="T4210" t="str">
        <f t="array" ref="T4210">IFERROR(INDEX($S$3:$S$6255,SMALL(IF(ISNUMBER(SEARCH("",$S$3:$S$6255)),ROW($S$1:$S$6253),""),ROW(S4208))),"")</f>
        <v>Radonice</v>
      </c>
      <c r="U4210" t="s">
        <v>4769</v>
      </c>
      <c r="V4210">
        <v>575445.0</v>
      </c>
    </row>
    <row r="4211" spans="19:22" ht="12.75">
      <c r="S4211" t="str">
        <f>IF(ISNUMBER(SEARCH(ZAKL_DATA!$B$18,FU!$U4211)),U4211,"")</f>
        <v>Radonice</v>
      </c>
      <c r="T4211" t="str">
        <f t="array" ref="T4211">IFERROR(INDEX($S$3:$S$6255,SMALL(IF(ISNUMBER(SEARCH("",$S$3:$S$6255)),ROW($S$1:$S$6253),""),ROW(S4209))),"")</f>
        <v>Radonice</v>
      </c>
      <c r="U4211" t="s">
        <v>4769</v>
      </c>
      <c r="V4211">
        <v>575461.0</v>
      </c>
    </row>
    <row r="4212" spans="19:22" ht="12.75">
      <c r="S4212" t="str">
        <f>IF(ISNUMBER(SEARCH(ZAKL_DATA!$B$18,FU!$U4212)),U4212,"")</f>
        <v>Radonín</v>
      </c>
      <c r="T4212" t="str">
        <f t="array" ref="T4212">IFERROR(INDEX($S$3:$S$6255,SMALL(IF(ISNUMBER(SEARCH("",$S$3:$S$6255)),ROW($S$1:$S$6253),""),ROW(S4210))),"")</f>
        <v>Radonín</v>
      </c>
      <c r="U4212" t="s">
        <v>8437</v>
      </c>
      <c r="V4212">
        <v>575470.0</v>
      </c>
    </row>
    <row r="4213" spans="19:22" ht="12.75">
      <c r="S4213" t="str">
        <f>IF(ISNUMBER(SEARCH(ZAKL_DATA!$B$18,FU!$U4213)),U4213,"")</f>
        <v>Radostice</v>
      </c>
      <c r="T4213" t="str">
        <f t="array" ref="T4213">IFERROR(INDEX($S$3:$S$6255,SMALL(IF(ISNUMBER(SEARCH("",$S$3:$S$6255)),ROW($S$1:$S$6253),""),ROW(S4211))),"")</f>
        <v>Radostice</v>
      </c>
      <c r="U4213" t="s">
        <v>7914</v>
      </c>
      <c r="V4213">
        <v>575500.0</v>
      </c>
    </row>
    <row r="4214" spans="19:22" ht="12.75">
      <c r="S4214" t="str">
        <f>IF(ISNUMBER(SEARCH(ZAKL_DATA!$B$18,FU!$U4214)),U4214,"")</f>
        <v>Radostín</v>
      </c>
      <c r="T4214" t="str">
        <f t="array" ref="T4214">IFERROR(INDEX($S$3:$S$6255,SMALL(IF(ISNUMBER(SEARCH("",$S$3:$S$6255)),ROW($S$1:$S$6253),""),ROW(S4212))),"")</f>
        <v>Radostín</v>
      </c>
      <c r="U4214" t="s">
        <v>6918</v>
      </c>
      <c r="V4214">
        <v>575518.0</v>
      </c>
    </row>
    <row r="4215" spans="19:22" ht="12.75">
      <c r="S4215" t="str">
        <f>IF(ISNUMBER(SEARCH(ZAKL_DATA!$B$18,FU!$U4215)),U4215,"")</f>
        <v>Radostín</v>
      </c>
      <c r="T4215" t="str">
        <f t="array" ref="T4215">IFERROR(INDEX($S$3:$S$6255,SMALL(IF(ISNUMBER(SEARCH("",$S$3:$S$6255)),ROW($S$1:$S$6253),""),ROW(S4213))),"")</f>
        <v>Radostín</v>
      </c>
      <c r="U4215" t="s">
        <v>6918</v>
      </c>
      <c r="V4215">
        <v>575526.0</v>
      </c>
    </row>
    <row r="4216" spans="19:22" ht="12.75">
      <c r="S4216" t="str">
        <f>IF(ISNUMBER(SEARCH(ZAKL_DATA!$B$18,FU!$U4216)),U4216,"")</f>
        <v>Radostín nad Oslavou</v>
      </c>
      <c r="T4216" t="str">
        <f t="array" ref="T4216">IFERROR(INDEX($S$3:$S$6255,SMALL(IF(ISNUMBER(SEARCH("",$S$3:$S$6255)),ROW($S$1:$S$6253),""),ROW(S4214))),"")</f>
        <v>Radostín nad Oslavou</v>
      </c>
      <c r="U4216" t="s">
        <v>8767</v>
      </c>
      <c r="V4216">
        <v>575534.0</v>
      </c>
    </row>
    <row r="4217" spans="19:22" ht="12.75">
      <c r="S4217" t="str">
        <f>IF(ISNUMBER(SEARCH(ZAKL_DATA!$B$18,FU!$U4217)),U4217,"")</f>
        <v>Radostná pod Kozákovem</v>
      </c>
      <c r="T4217" t="str">
        <f t="array" ref="T4217">IFERROR(INDEX($S$3:$S$6255,SMALL(IF(ISNUMBER(SEARCH("",$S$3:$S$6255)),ROW($S$1:$S$6253),""),ROW(S4215))),"")</f>
        <v>Radostná pod Kozákovem</v>
      </c>
      <c r="U4217" t="s">
        <v>7514</v>
      </c>
      <c r="V4217">
        <v>575542.0</v>
      </c>
    </row>
    <row r="4218" spans="19:22" ht="12.75">
      <c r="S4218" t="str">
        <f>IF(ISNUMBER(SEARCH(ZAKL_DATA!$B$18,FU!$U4218)),U4218,"")</f>
        <v>Radostov</v>
      </c>
      <c r="T4218" t="str">
        <f t="array" ref="T4218">IFERROR(INDEX($S$3:$S$6255,SMALL(IF(ISNUMBER(SEARCH("",$S$3:$S$6255)),ROW($S$1:$S$6253),""),ROW(S4216))),"")</f>
        <v>Radostov</v>
      </c>
      <c r="U4218" t="s">
        <v>7024</v>
      </c>
      <c r="V4218">
        <v>575551.0</v>
      </c>
    </row>
    <row r="4219" spans="19:22" ht="12.75">
      <c r="S4219" t="str">
        <f>IF(ISNUMBER(SEARCH(ZAKL_DATA!$B$18,FU!$U4219)),U4219,"")</f>
        <v>Radošov</v>
      </c>
      <c r="T4219" t="str">
        <f t="array" ref="T4219">IFERROR(INDEX($S$3:$S$6255,SMALL(IF(ISNUMBER(SEARCH("",$S$3:$S$6255)),ROW($S$1:$S$6253),""),ROW(S4217))),"")</f>
        <v>Radošov</v>
      </c>
      <c r="U4219" t="s">
        <v>8438</v>
      </c>
      <c r="V4219">
        <v>575569.0</v>
      </c>
    </row>
    <row r="4220" spans="19:22" ht="12.75">
      <c r="S4220" t="str">
        <f>IF(ISNUMBER(SEARCH(ZAKL_DATA!$B$18,FU!$U4220)),U4220,"")</f>
        <v>Radošovice</v>
      </c>
      <c r="T4220" t="str">
        <f t="array" ref="T4220">IFERROR(INDEX($S$3:$S$6255,SMALL(IF(ISNUMBER(SEARCH("",$S$3:$S$6255)),ROW($S$1:$S$6253),""),ROW(S4218))),"")</f>
        <v>Radošovice</v>
      </c>
      <c r="U4220" t="s">
        <v>4022</v>
      </c>
      <c r="V4220">
        <v>575577.0</v>
      </c>
    </row>
    <row r="4221" spans="19:22" ht="12.75">
      <c r="S4221" t="str">
        <f>IF(ISNUMBER(SEARCH(ZAKL_DATA!$B$18,FU!$U4221)),U4221,"")</f>
        <v>Radošovice</v>
      </c>
      <c r="T4221" t="str">
        <f t="array" ref="T4221">IFERROR(INDEX($S$3:$S$6255,SMALL(IF(ISNUMBER(SEARCH("",$S$3:$S$6255)),ROW($S$1:$S$6253),""),ROW(S4219))),"")</f>
        <v>Radošovice</v>
      </c>
      <c r="U4221" t="s">
        <v>4022</v>
      </c>
      <c r="V4221">
        <v>575593.0</v>
      </c>
    </row>
    <row r="4222" spans="19:22" ht="12.75">
      <c r="S4222" t="str">
        <f>IF(ISNUMBER(SEARCH(ZAKL_DATA!$B$18,FU!$U4222)),U4222,"")</f>
        <v>Radošovice</v>
      </c>
      <c r="T4222" t="str">
        <f t="array" ref="T4222">IFERROR(INDEX($S$3:$S$6255,SMALL(IF(ISNUMBER(SEARCH("",$S$3:$S$6255)),ROW($S$1:$S$6253),""),ROW(S4220))),"")</f>
        <v>Radošovice</v>
      </c>
      <c r="U4222" t="s">
        <v>4022</v>
      </c>
      <c r="V4222">
        <v>575607.0</v>
      </c>
    </row>
    <row r="4223" spans="19:22" ht="12.75">
      <c r="S4223" t="str">
        <f>IF(ISNUMBER(SEARCH(ZAKL_DATA!$B$18,FU!$U4223)),U4223,"")</f>
        <v>Radotice</v>
      </c>
      <c r="T4223" t="str">
        <f t="array" ref="T4223">IFERROR(INDEX($S$3:$S$6255,SMALL(IF(ISNUMBER(SEARCH("",$S$3:$S$6255)),ROW($S$1:$S$6253),""),ROW(S4221))),"")</f>
        <v>Radotice</v>
      </c>
      <c r="U4223" t="s">
        <v>5188</v>
      </c>
      <c r="V4223">
        <v>575615.0</v>
      </c>
    </row>
    <row r="4224" spans="19:22" ht="12.75">
      <c r="S4224" t="str">
        <f>IF(ISNUMBER(SEARCH(ZAKL_DATA!$B$18,FU!$U4224)),U4224,"")</f>
        <v>Radotín</v>
      </c>
      <c r="T4224" t="str">
        <f t="array" ref="T4224">IFERROR(INDEX($S$3:$S$6255,SMALL(IF(ISNUMBER(SEARCH("",$S$3:$S$6255)),ROW($S$1:$S$6253),""),ROW(S4222))),"")</f>
        <v>Radotín</v>
      </c>
      <c r="U4224" t="s">
        <v>3890</v>
      </c>
      <c r="V4224">
        <v>575623.0</v>
      </c>
    </row>
    <row r="4225" spans="19:22" ht="12.75">
      <c r="S4225" t="str">
        <f>IF(ISNUMBER(SEARCH(ZAKL_DATA!$B$18,FU!$U4225)),U4225,"")</f>
        <v>Radovesice</v>
      </c>
      <c r="T4225" t="str">
        <f t="array" ref="T4225">IFERROR(INDEX($S$3:$S$6255,SMALL(IF(ISNUMBER(SEARCH("",$S$3:$S$6255)),ROW($S$1:$S$6253),""),ROW(S4223))),"")</f>
        <v>Radovesice</v>
      </c>
      <c r="U4225" t="s">
        <v>6635</v>
      </c>
      <c r="V4225">
        <v>575640.0</v>
      </c>
    </row>
    <row r="4226" spans="19:22" ht="12.75">
      <c r="S4226" t="str">
        <f>IF(ISNUMBER(SEARCH(ZAKL_DATA!$B$18,FU!$U4226)),U4226,"")</f>
        <v>Radovesnice I</v>
      </c>
      <c r="T4226" t="str">
        <f t="array" ref="T4226">IFERROR(INDEX($S$3:$S$6255,SMALL(IF(ISNUMBER(SEARCH("",$S$3:$S$6255)),ROW($S$1:$S$6253),""),ROW(S4224))),"")</f>
        <v>Radovesnice I</v>
      </c>
      <c r="U4226" t="s">
        <v>4317</v>
      </c>
      <c r="V4226">
        <v>575658.0</v>
      </c>
    </row>
    <row r="4227" spans="19:22" ht="12.75">
      <c r="S4227" t="str">
        <f>IF(ISNUMBER(SEARCH(ZAKL_DATA!$B$18,FU!$U4227)),U4227,"")</f>
        <v>Radovesnice II</v>
      </c>
      <c r="T4227" t="str">
        <f t="array" ref="T4227">IFERROR(INDEX($S$3:$S$6255,SMALL(IF(ISNUMBER(SEARCH("",$S$3:$S$6255)),ROW($S$1:$S$6253),""),ROW(S4225))),"")</f>
        <v>Radovesnice II</v>
      </c>
      <c r="U4227" t="s">
        <v>4318</v>
      </c>
      <c r="V4227">
        <v>575666.0</v>
      </c>
    </row>
    <row r="4228" spans="19:22" ht="12.75">
      <c r="S4228" t="str">
        <f>IF(ISNUMBER(SEARCH(ZAKL_DATA!$B$18,FU!$U4228)),U4228,"")</f>
        <v>Radslavice</v>
      </c>
      <c r="T4228" t="str">
        <f t="array" ref="T4228">IFERROR(INDEX($S$3:$S$6255,SMALL(IF(ISNUMBER(SEARCH("",$S$3:$S$6255)),ROW($S$1:$S$6253),""),ROW(S4226))),"")</f>
        <v>Radslavice</v>
      </c>
      <c r="U4228" t="s">
        <v>3891</v>
      </c>
      <c r="V4228">
        <v>575682.0</v>
      </c>
    </row>
    <row r="4229" spans="19:22" ht="12.75">
      <c r="S4229" t="str">
        <f>IF(ISNUMBER(SEARCH(ZAKL_DATA!$B$18,FU!$U4229)),U4229,"")</f>
        <v>Radslavice</v>
      </c>
      <c r="T4229" t="str">
        <f t="array" ref="T4229">IFERROR(INDEX($S$3:$S$6255,SMALL(IF(ISNUMBER(SEARCH("",$S$3:$S$6255)),ROW($S$1:$S$6253),""),ROW(S4227))),"")</f>
        <v>Radslavice</v>
      </c>
      <c r="U4229" t="s">
        <v>3891</v>
      </c>
      <c r="V4229">
        <v>575704.0</v>
      </c>
    </row>
    <row r="4230" spans="19:22" ht="12.75">
      <c r="S4230" t="str">
        <f>IF(ISNUMBER(SEARCH(ZAKL_DATA!$B$18,FU!$U4230)),U4230,"")</f>
        <v>Raduň</v>
      </c>
      <c r="T4230" t="str">
        <f t="array" ref="T4230">IFERROR(INDEX($S$3:$S$6255,SMALL(IF(ISNUMBER(SEARCH("",$S$3:$S$6255)),ROW($S$1:$S$6253),""),ROW(S4228))),"")</f>
        <v>Raduň</v>
      </c>
      <c r="U4230" t="s">
        <v>3763</v>
      </c>
      <c r="V4230">
        <v>575712.0</v>
      </c>
    </row>
    <row r="4231" spans="19:22" ht="12.75">
      <c r="S4231" t="str">
        <f>IF(ISNUMBER(SEARCH(ZAKL_DATA!$B$18,FU!$U4231)),U4231,"")</f>
        <v>Radvanec</v>
      </c>
      <c r="T4231" t="str">
        <f t="array" ref="T4231">IFERROR(INDEX($S$3:$S$6255,SMALL(IF(ISNUMBER(SEARCH("",$S$3:$S$6255)),ROW($S$1:$S$6253),""),ROW(S4229))),"")</f>
        <v>Radvanec</v>
      </c>
      <c r="U4231" t="s">
        <v>4007</v>
      </c>
      <c r="V4231">
        <v>575721.0</v>
      </c>
    </row>
    <row r="4232" spans="19:22" ht="12.75">
      <c r="S4232" t="str">
        <f>IF(ISNUMBER(SEARCH(ZAKL_DATA!$B$18,FU!$U4232)),U4232,"")</f>
        <v>Radvanice</v>
      </c>
      <c r="T4232" t="str">
        <f t="array" ref="T4232">IFERROR(INDEX($S$3:$S$6255,SMALL(IF(ISNUMBER(SEARCH("",$S$3:$S$6255)),ROW($S$1:$S$6253),""),ROW(S4230))),"")</f>
        <v>Radvanice</v>
      </c>
      <c r="U4232" t="s">
        <v>3892</v>
      </c>
      <c r="V4232">
        <v>575739.0</v>
      </c>
    </row>
    <row r="4233" spans="19:22" ht="12.75">
      <c r="S4233" t="str">
        <f>IF(ISNUMBER(SEARCH(ZAKL_DATA!$B$18,FU!$U4233)),U4233,"")</f>
        <v>Radvanice</v>
      </c>
      <c r="T4233" t="str">
        <f t="array" ref="T4233">IFERROR(INDEX($S$3:$S$6255,SMALL(IF(ISNUMBER(SEARCH("",$S$3:$S$6255)),ROW($S$1:$S$6253),""),ROW(S4231))),"")</f>
        <v>Radvanice</v>
      </c>
      <c r="U4233" t="s">
        <v>3892</v>
      </c>
      <c r="V4233">
        <v>575755.0</v>
      </c>
    </row>
    <row r="4234" spans="19:22" ht="12.75">
      <c r="S4234" t="str">
        <f>IF(ISNUMBER(SEARCH(ZAKL_DATA!$B$18,FU!$U4234)),U4234,"")</f>
        <v>Rájec</v>
      </c>
      <c r="T4234" t="str">
        <f t="array" ref="T4234">IFERROR(INDEX($S$3:$S$6255,SMALL(IF(ISNUMBER(SEARCH("",$S$3:$S$6255)),ROW($S$1:$S$6253),""),ROW(S4232))),"")</f>
        <v>Rájec</v>
      </c>
      <c r="U4234" t="s">
        <v>4947</v>
      </c>
      <c r="V4234">
        <v>575763.0</v>
      </c>
    </row>
    <row r="4235" spans="19:22" ht="12.75">
      <c r="S4235" t="str">
        <f>IF(ISNUMBER(SEARCH(ZAKL_DATA!$B$18,FU!$U4235)),U4235,"")</f>
        <v>Rájec-Jestřebí</v>
      </c>
      <c r="T4235" t="str">
        <f t="array" ref="T4235">IFERROR(INDEX($S$3:$S$6255,SMALL(IF(ISNUMBER(SEARCH("",$S$3:$S$6255)),ROW($S$1:$S$6253),""),ROW(S4233))),"")</f>
        <v>Rájec-Jestřebí</v>
      </c>
      <c r="U4235" t="s">
        <v>7813</v>
      </c>
      <c r="V4235">
        <v>575771.0</v>
      </c>
    </row>
    <row r="4236" spans="19:22" ht="12.75">
      <c r="S4236" t="str">
        <f>IF(ISNUMBER(SEARCH(ZAKL_DATA!$B$18,FU!$U4236)),U4236,"")</f>
        <v>Ráječko</v>
      </c>
      <c r="T4236" t="str">
        <f t="array" ref="T4236">IFERROR(INDEX($S$3:$S$6255,SMALL(IF(ISNUMBER(SEARCH("",$S$3:$S$6255)),ROW($S$1:$S$6253),""),ROW(S4234))),"")</f>
        <v>Ráječko</v>
      </c>
      <c r="U4236" t="s">
        <v>7814</v>
      </c>
      <c r="V4236">
        <v>575780.0</v>
      </c>
    </row>
    <row r="4237" spans="19:22" ht="12.75">
      <c r="S4237" t="str">
        <f>IF(ISNUMBER(SEARCH(ZAKL_DATA!$B$18,FU!$U4237)),U4237,"")</f>
        <v>Rajhrad</v>
      </c>
      <c r="T4237" t="str">
        <f t="array" ref="T4237">IFERROR(INDEX($S$3:$S$6255,SMALL(IF(ISNUMBER(SEARCH("",$S$3:$S$6255)),ROW($S$1:$S$6253),""),ROW(S4235))),"")</f>
        <v>Rajhrad</v>
      </c>
      <c r="U4237" t="s">
        <v>7915</v>
      </c>
      <c r="V4237">
        <v>575810.0</v>
      </c>
    </row>
    <row r="4238" spans="19:22" ht="12.75">
      <c r="S4238" t="str">
        <f>IF(ISNUMBER(SEARCH(ZAKL_DATA!$B$18,FU!$U4238)),U4238,"")</f>
        <v>Rajhradice</v>
      </c>
      <c r="T4238" t="str">
        <f t="array" ref="T4238">IFERROR(INDEX($S$3:$S$6255,SMALL(IF(ISNUMBER(SEARCH("",$S$3:$S$6255)),ROW($S$1:$S$6253),""),ROW(S4236))),"")</f>
        <v>Rajhradice</v>
      </c>
      <c r="U4238" t="s">
        <v>7916</v>
      </c>
      <c r="V4238">
        <v>575828.0</v>
      </c>
    </row>
    <row r="4239" spans="19:22" ht="12.75">
      <c r="S4239" t="str">
        <f>IF(ISNUMBER(SEARCH(ZAKL_DATA!$B$18,FU!$U4239)),U4239,"")</f>
        <v>Rajnochovice</v>
      </c>
      <c r="T4239" t="str">
        <f t="array" ref="T4239">IFERROR(INDEX($S$3:$S$6255,SMALL(IF(ISNUMBER(SEARCH("",$S$3:$S$6255)),ROW($S$1:$S$6253),""),ROW(S4237))),"")</f>
        <v>Rajnochovice</v>
      </c>
      <c r="U4239" t="s">
        <v>8274</v>
      </c>
      <c r="V4239">
        <v>575844.0</v>
      </c>
    </row>
    <row r="4240" spans="19:22" ht="12.75">
      <c r="S4240" t="str">
        <f>IF(ISNUMBER(SEARCH(ZAKL_DATA!$B$18,FU!$U4240)),U4240,"")</f>
        <v>Rakousy</v>
      </c>
      <c r="T4240" t="str">
        <f t="array" ref="T4240">IFERROR(INDEX($S$3:$S$6255,SMALL(IF(ISNUMBER(SEARCH("",$S$3:$S$6255)),ROW($S$1:$S$6253),""),ROW(S4238))),"")</f>
        <v>Rakousy</v>
      </c>
      <c r="U4240" t="s">
        <v>7515</v>
      </c>
      <c r="V4240">
        <v>575861.0</v>
      </c>
    </row>
    <row r="4241" spans="19:22" ht="12.75">
      <c r="S4241" t="str">
        <f>IF(ISNUMBER(SEARCH(ZAKL_DATA!$B$18,FU!$U4241)),U4241,"")</f>
        <v>Rakov</v>
      </c>
      <c r="T4241" t="str">
        <f t="array" ref="T4241">IFERROR(INDEX($S$3:$S$6255,SMALL(IF(ISNUMBER(SEARCH("",$S$3:$S$6255)),ROW($S$1:$S$6253),""),ROW(S4239))),"")</f>
        <v>Rakov</v>
      </c>
      <c r="U4241" t="s">
        <v>3893</v>
      </c>
      <c r="V4241">
        <v>575879.0</v>
      </c>
    </row>
    <row r="4242" spans="19:22" ht="12.75">
      <c r="S4242" t="str">
        <f>IF(ISNUMBER(SEARCH(ZAKL_DATA!$B$18,FU!$U4242)),U4242,"")</f>
        <v>Raková</v>
      </c>
      <c r="T4242" t="str">
        <f t="array" ref="T4242">IFERROR(INDEX($S$3:$S$6255,SMALL(IF(ISNUMBER(SEARCH("",$S$3:$S$6255)),ROW($S$1:$S$6253),""),ROW(S4240))),"")</f>
        <v>Raková</v>
      </c>
      <c r="U4242" t="s">
        <v>6753</v>
      </c>
      <c r="V4242">
        <v>575887.0</v>
      </c>
    </row>
    <row r="4243" spans="19:22" ht="12.75">
      <c r="S4243" t="str">
        <f>IF(ISNUMBER(SEARCH(ZAKL_DATA!$B$18,FU!$U4243)),U4243,"")</f>
        <v>Raková u Konice</v>
      </c>
      <c r="T4243" t="str">
        <f t="array" ref="T4243">IFERROR(INDEX($S$3:$S$6255,SMALL(IF(ISNUMBER(SEARCH("",$S$3:$S$6255)),ROW($S$1:$S$6253),""),ROW(S4241))),"")</f>
        <v>Raková u Konice</v>
      </c>
      <c r="U4243" t="s">
        <v>8346</v>
      </c>
      <c r="V4243">
        <v>575909.0</v>
      </c>
    </row>
    <row r="4244" spans="19:22" ht="12.75">
      <c r="S4244" t="str">
        <f>IF(ISNUMBER(SEARCH(ZAKL_DATA!$B$18,FU!$U4244)),U4244,"")</f>
        <v>Rakovice</v>
      </c>
      <c r="T4244" t="str">
        <f t="array" ref="T4244">IFERROR(INDEX($S$3:$S$6255,SMALL(IF(ISNUMBER(SEARCH("",$S$3:$S$6255)),ROW($S$1:$S$6253),""),ROW(S4242))),"")</f>
        <v>Rakovice</v>
      </c>
      <c r="U4244" t="s">
        <v>6339</v>
      </c>
      <c r="V4244">
        <v>575917.0</v>
      </c>
    </row>
    <row r="4245" spans="19:22" ht="12.75">
      <c r="S4245" t="str">
        <f>IF(ISNUMBER(SEARCH(ZAKL_DATA!$B$18,FU!$U4245)),U4245,"")</f>
        <v>Rakovník</v>
      </c>
      <c r="T4245" t="str">
        <f t="array" ref="T4245">IFERROR(INDEX($S$3:$S$6255,SMALL(IF(ISNUMBER(SEARCH("",$S$3:$S$6255)),ROW($S$1:$S$6253),""),ROW(S4243))),"")</f>
        <v>Rakovník</v>
      </c>
      <c r="U4245" t="s">
        <v>5021</v>
      </c>
      <c r="V4245">
        <v>575925.0</v>
      </c>
    </row>
    <row r="4246" spans="19:22" ht="12.75">
      <c r="S4246" t="str">
        <f>IF(ISNUMBER(SEARCH(ZAKL_DATA!$B$18,FU!$U4246)),U4246,"")</f>
        <v>Rakůvka</v>
      </c>
      <c r="T4246" t="str">
        <f t="array" ref="T4246">IFERROR(INDEX($S$3:$S$6255,SMALL(IF(ISNUMBER(SEARCH("",$S$3:$S$6255)),ROW($S$1:$S$6253),""),ROW(S4244))),"")</f>
        <v>Rakůvka</v>
      </c>
      <c r="U4246" t="s">
        <v>8347</v>
      </c>
      <c r="V4246">
        <v>575933.0</v>
      </c>
    </row>
    <row r="4247" spans="19:22" ht="12.75">
      <c r="S4247" t="str">
        <f>IF(ISNUMBER(SEARCH(ZAKL_DATA!$B$18,FU!$U4247)),U4247,"")</f>
        <v>Rakvice</v>
      </c>
      <c r="T4247" t="str">
        <f t="array" ref="T4247">IFERROR(INDEX($S$3:$S$6255,SMALL(IF(ISNUMBER(SEARCH("",$S$3:$S$6255)),ROW($S$1:$S$6253),""),ROW(S4245))),"")</f>
        <v>Rakvice</v>
      </c>
      <c r="U4247" t="s">
        <v>7994</v>
      </c>
      <c r="V4247">
        <v>575941.0</v>
      </c>
    </row>
    <row r="4248" spans="19:22" ht="12.75">
      <c r="S4248" t="str">
        <f>IF(ISNUMBER(SEARCH(ZAKL_DATA!$B$18,FU!$U4248)),U4248,"")</f>
        <v>Ralsko</v>
      </c>
      <c r="T4248" t="str">
        <f t="array" ref="T4248">IFERROR(INDEX($S$3:$S$6255,SMALL(IF(ISNUMBER(SEARCH("",$S$3:$S$6255)),ROW($S$1:$S$6253),""),ROW(S4246))),"")</f>
        <v>Ralsko</v>
      </c>
      <c r="U4248" t="s">
        <v>6335</v>
      </c>
      <c r="V4248">
        <v>575968.0</v>
      </c>
    </row>
    <row r="4249" spans="19:22" ht="12.75">
      <c r="S4249" t="str">
        <f>IF(ISNUMBER(SEARCH(ZAKL_DATA!$B$18,FU!$U4249)),U4249,"")</f>
        <v>Raná</v>
      </c>
      <c r="T4249" t="str">
        <f t="array" ref="T4249">IFERROR(INDEX($S$3:$S$6255,SMALL(IF(ISNUMBER(SEARCH("",$S$3:$S$6255)),ROW($S$1:$S$6253),""),ROW(S4247))),"")</f>
        <v>Raná</v>
      </c>
      <c r="U4249" t="s">
        <v>6730</v>
      </c>
      <c r="V4249">
        <v>575984.0</v>
      </c>
    </row>
    <row r="4250" spans="19:22" ht="12.75">
      <c r="S4250" t="str">
        <f>IF(ISNUMBER(SEARCH(ZAKL_DATA!$B$18,FU!$U4250)),U4250,"")</f>
        <v>Raná</v>
      </c>
      <c r="T4250" t="str">
        <f t="array" ref="T4250">IFERROR(INDEX($S$3:$S$6255,SMALL(IF(ISNUMBER(SEARCH("",$S$3:$S$6255)),ROW($S$1:$S$6253),""),ROW(S4248))),"")</f>
        <v>Raná</v>
      </c>
      <c r="U4250" t="s">
        <v>6730</v>
      </c>
      <c r="V4250">
        <v>575992.0</v>
      </c>
    </row>
    <row r="4251" spans="19:22" ht="12.75">
      <c r="S4251" t="str">
        <f>IF(ISNUMBER(SEARCH(ZAKL_DATA!$B$18,FU!$U4251)),U4251,"")</f>
        <v>Rančířov</v>
      </c>
      <c r="T4251" t="str">
        <f t="array" ref="T4251">IFERROR(INDEX($S$3:$S$6255,SMALL(IF(ISNUMBER(SEARCH("",$S$3:$S$6255)),ROW($S$1:$S$6253),""),ROW(S4249))),"")</f>
        <v>Rančířov</v>
      </c>
      <c r="U4251" t="s">
        <v>8150</v>
      </c>
      <c r="V4251">
        <v>576000.0</v>
      </c>
    </row>
    <row r="4252" spans="19:22" ht="12.75">
      <c r="S4252" t="str">
        <f>IF(ISNUMBER(SEARCH(ZAKL_DATA!$B$18,FU!$U4252)),U4252,"")</f>
        <v>Rantířov</v>
      </c>
      <c r="T4252" t="str">
        <f t="array" ref="T4252">IFERROR(INDEX($S$3:$S$6255,SMALL(IF(ISNUMBER(SEARCH("",$S$3:$S$6255)),ROW($S$1:$S$6253),""),ROW(S4250))),"")</f>
        <v>Rantířov</v>
      </c>
      <c r="U4252" t="s">
        <v>8195</v>
      </c>
      <c r="V4252">
        <v>576018.0</v>
      </c>
    </row>
    <row r="4253" spans="19:22" ht="12.75">
      <c r="S4253" t="str">
        <f>IF(ISNUMBER(SEARCH(ZAKL_DATA!$B$18,FU!$U4253)),U4253,"")</f>
        <v>Rapotice</v>
      </c>
      <c r="T4253" t="str">
        <f t="array" ref="T4253">IFERROR(INDEX($S$3:$S$6255,SMALL(IF(ISNUMBER(SEARCH("",$S$3:$S$6255)),ROW($S$1:$S$6253),""),ROW(S4251))),"")</f>
        <v>Rapotice</v>
      </c>
      <c r="U4253" t="s">
        <v>8439</v>
      </c>
      <c r="V4253">
        <v>576026.0</v>
      </c>
    </row>
    <row r="4254" spans="19:22" ht="12.75">
      <c r="S4254" t="str">
        <f>IF(ISNUMBER(SEARCH(ZAKL_DATA!$B$18,FU!$U4254)),U4254,"")</f>
        <v>Rapotín</v>
      </c>
      <c r="T4254" t="str">
        <f t="array" ref="T4254">IFERROR(INDEX($S$3:$S$6255,SMALL(IF(ISNUMBER(SEARCH("",$S$3:$S$6255)),ROW($S$1:$S$6253),""),ROW(S4252))),"")</f>
        <v>Rapotín</v>
      </c>
      <c r="U4254" t="s">
        <v>4948</v>
      </c>
      <c r="V4254">
        <v>576042.0</v>
      </c>
    </row>
    <row r="4255" spans="19:22" ht="12.75">
      <c r="S4255" t="str">
        <f>IF(ISNUMBER(SEARCH(ZAKL_DATA!$B$18,FU!$U4255)),U4255,"")</f>
        <v>Rapšach</v>
      </c>
      <c r="T4255" t="str">
        <f t="array" ref="T4255">IFERROR(INDEX($S$3:$S$6255,SMALL(IF(ISNUMBER(SEARCH("",$S$3:$S$6255)),ROW($S$1:$S$6253),""),ROW(S4253))),"")</f>
        <v>Rapšach</v>
      </c>
      <c r="U4255" t="s">
        <v>5345</v>
      </c>
      <c r="V4255">
        <v>576051.0</v>
      </c>
    </row>
    <row r="4256" spans="19:22" ht="12.75">
      <c r="S4256" t="str">
        <f>IF(ISNUMBER(SEARCH(ZAKL_DATA!$B$18,FU!$U4256)),U4256,"")</f>
        <v>Rasošky</v>
      </c>
      <c r="T4256" t="str">
        <f t="array" ref="T4256">IFERROR(INDEX($S$3:$S$6255,SMALL(IF(ISNUMBER(SEARCH("",$S$3:$S$6255)),ROW($S$1:$S$6253),""),ROW(S4254))),"")</f>
        <v>Rasošky</v>
      </c>
      <c r="U4256" t="s">
        <v>7323</v>
      </c>
      <c r="V4256">
        <v>576069.0</v>
      </c>
    </row>
    <row r="4257" spans="19:22" ht="12.75">
      <c r="S4257" t="str">
        <f>IF(ISNUMBER(SEARCH(ZAKL_DATA!$B$18,FU!$U4257)),U4257,"")</f>
        <v>Raspenava</v>
      </c>
      <c r="T4257" t="str">
        <f t="array" ref="T4257">IFERROR(INDEX($S$3:$S$6255,SMALL(IF(ISNUMBER(SEARCH("",$S$3:$S$6255)),ROW($S$1:$S$6253),""),ROW(S4255))),"")</f>
        <v>Raspenava</v>
      </c>
      <c r="U4257" t="s">
        <v>6540</v>
      </c>
      <c r="V4257">
        <v>576077.0</v>
      </c>
    </row>
    <row r="4258" spans="19:22" ht="12.75">
      <c r="S4258" t="str">
        <f>IF(ISNUMBER(SEARCH(ZAKL_DATA!$B$18,FU!$U4258)),U4258,"")</f>
        <v>Rašín</v>
      </c>
      <c r="T4258" t="str">
        <f t="array" ref="T4258">IFERROR(INDEX($S$3:$S$6255,SMALL(IF(ISNUMBER(SEARCH("",$S$3:$S$6255)),ROW($S$1:$S$6253),""),ROW(S4256))),"")</f>
        <v>Rašín</v>
      </c>
      <c r="U4258" t="s">
        <v>5509</v>
      </c>
      <c r="V4258">
        <v>576085.0</v>
      </c>
    </row>
    <row r="4259" spans="19:22" ht="12.75">
      <c r="S4259" t="str">
        <f>IF(ISNUMBER(SEARCH(ZAKL_DATA!$B$18,FU!$U4259)),U4259,"")</f>
        <v>Raškovice</v>
      </c>
      <c r="T4259" t="str">
        <f t="array" ref="T4259">IFERROR(INDEX($S$3:$S$6255,SMALL(IF(ISNUMBER(SEARCH("",$S$3:$S$6255)),ROW($S$1:$S$6253),""),ROW(S4257))),"")</f>
        <v>Raškovice</v>
      </c>
      <c r="U4259" t="s">
        <v>5545</v>
      </c>
      <c r="V4259">
        <v>576093.0</v>
      </c>
    </row>
    <row r="4260" spans="19:22" ht="12.75">
      <c r="S4260" t="str">
        <f>IF(ISNUMBER(SEARCH(ZAKL_DATA!$B$18,FU!$U4260)),U4260,"")</f>
        <v>Rašov</v>
      </c>
      <c r="T4260" t="str">
        <f t="array" ref="T4260">IFERROR(INDEX($S$3:$S$6255,SMALL(IF(ISNUMBER(SEARCH("",$S$3:$S$6255)),ROW($S$1:$S$6253),""),ROW(S4258))),"")</f>
        <v>Rašov</v>
      </c>
      <c r="U4260" t="s">
        <v>7815</v>
      </c>
      <c r="V4260">
        <v>576107.0</v>
      </c>
    </row>
    <row r="4261" spans="19:22" ht="12.75">
      <c r="S4261" t="str">
        <f>IF(ISNUMBER(SEARCH(ZAKL_DATA!$B$18,FU!$U4261)),U4261,"")</f>
        <v>Rašovice</v>
      </c>
      <c r="T4261" t="str">
        <f t="array" ref="T4261">IFERROR(INDEX($S$3:$S$6255,SMALL(IF(ISNUMBER(SEARCH("",$S$3:$S$6255)),ROW($S$1:$S$6253),""),ROW(S4259))),"")</f>
        <v>Rašovice</v>
      </c>
      <c r="U4261" t="s">
        <v>4387</v>
      </c>
      <c r="V4261">
        <v>576115.0</v>
      </c>
    </row>
    <row r="4262" spans="19:22" ht="12.75">
      <c r="S4262" t="str">
        <f>IF(ISNUMBER(SEARCH(ZAKL_DATA!$B$18,FU!$U4262)),U4262,"")</f>
        <v>Rašovice</v>
      </c>
      <c r="T4262" t="str">
        <f t="array" ref="T4262">IFERROR(INDEX($S$3:$S$6255,SMALL(IF(ISNUMBER(SEARCH("",$S$3:$S$6255)),ROW($S$1:$S$6253),""),ROW(S4260))),"")</f>
        <v>Rašovice</v>
      </c>
      <c r="U4262" t="s">
        <v>4387</v>
      </c>
      <c r="V4262">
        <v>576123.0</v>
      </c>
    </row>
    <row r="4263" spans="19:22" ht="12.75">
      <c r="S4263" t="str">
        <f>IF(ISNUMBER(SEARCH(ZAKL_DATA!$B$18,FU!$U4263)),U4263,"")</f>
        <v>Rataje</v>
      </c>
      <c r="T4263" t="str">
        <f t="array" ref="T4263">IFERROR(INDEX($S$3:$S$6255,SMALL(IF(ISNUMBER(SEARCH("",$S$3:$S$6255)),ROW($S$1:$S$6253),""),ROW(S4261))),"")</f>
        <v>Rataje</v>
      </c>
      <c r="U4263" t="s">
        <v>4023</v>
      </c>
      <c r="V4263">
        <v>576131.0</v>
      </c>
    </row>
    <row r="4264" spans="19:22" ht="12.75">
      <c r="S4264" t="str">
        <f>IF(ISNUMBER(SEARCH(ZAKL_DATA!$B$18,FU!$U4264)),U4264,"")</f>
        <v>Rataje</v>
      </c>
      <c r="T4264" t="str">
        <f t="array" ref="T4264">IFERROR(INDEX($S$3:$S$6255,SMALL(IF(ISNUMBER(SEARCH("",$S$3:$S$6255)),ROW($S$1:$S$6253),""),ROW(S4262))),"")</f>
        <v>Rataje</v>
      </c>
      <c r="U4264" t="s">
        <v>4023</v>
      </c>
      <c r="V4264">
        <v>576140.0</v>
      </c>
    </row>
    <row r="4265" spans="19:22" ht="12.75">
      <c r="S4265" t="str">
        <f>IF(ISNUMBER(SEARCH(ZAKL_DATA!$B$18,FU!$U4265)),U4265,"")</f>
        <v>Rataje</v>
      </c>
      <c r="T4265" t="str">
        <f t="array" ref="T4265">IFERROR(INDEX($S$3:$S$6255,SMALL(IF(ISNUMBER(SEARCH("",$S$3:$S$6255)),ROW($S$1:$S$6253),""),ROW(S4263))),"")</f>
        <v>Rataje</v>
      </c>
      <c r="U4265" t="s">
        <v>4023</v>
      </c>
      <c r="V4265">
        <v>576166.0</v>
      </c>
    </row>
    <row r="4266" spans="19:22" ht="12.75">
      <c r="S4266" t="str">
        <f>IF(ISNUMBER(SEARCH(ZAKL_DATA!$B$18,FU!$U4266)),U4266,"")</f>
        <v>Rataje nad Sázavou</v>
      </c>
      <c r="T4266" t="str">
        <f t="array" ref="T4266">IFERROR(INDEX($S$3:$S$6255,SMALL(IF(ISNUMBER(SEARCH("",$S$3:$S$6255)),ROW($S$1:$S$6253),""),ROW(S4264))),"")</f>
        <v>Rataje nad Sázavou</v>
      </c>
      <c r="U4266" t="s">
        <v>4388</v>
      </c>
      <c r="V4266">
        <v>576174.0</v>
      </c>
    </row>
    <row r="4267" spans="19:22" ht="12.75">
      <c r="S4267" t="str">
        <f>IF(ISNUMBER(SEARCH(ZAKL_DATA!$B$18,FU!$U4267)),U4267,"")</f>
        <v>Ratboř</v>
      </c>
      <c r="T4267" t="str">
        <f t="array" ref="T4267">IFERROR(INDEX($S$3:$S$6255,SMALL(IF(ISNUMBER(SEARCH("",$S$3:$S$6255)),ROW($S$1:$S$6253),""),ROW(S4265))),"")</f>
        <v>Ratboř</v>
      </c>
      <c r="U4267" t="s">
        <v>4319</v>
      </c>
      <c r="V4267">
        <v>576182.0</v>
      </c>
    </row>
    <row r="4268" spans="19:22" ht="12.75">
      <c r="S4268" t="str">
        <f>IF(ISNUMBER(SEARCH(ZAKL_DATA!$B$18,FU!$U4268)),U4268,"")</f>
        <v>Ratenice</v>
      </c>
      <c r="T4268" t="str">
        <f t="array" ref="T4268">IFERROR(INDEX($S$3:$S$6255,SMALL(IF(ISNUMBER(SEARCH("",$S$3:$S$6255)),ROW($S$1:$S$6253),""),ROW(S4266))),"")</f>
        <v>Ratenice</v>
      </c>
      <c r="U4268" t="s">
        <v>4694</v>
      </c>
      <c r="V4268">
        <v>576191.0</v>
      </c>
    </row>
    <row r="4269" spans="19:22" ht="12.75">
      <c r="S4269" t="str">
        <f>IF(ISNUMBER(SEARCH(ZAKL_DATA!$B$18,FU!$U4269)),U4269,"")</f>
        <v>Ratiboř</v>
      </c>
      <c r="T4269" t="str">
        <f t="array" ref="T4269">IFERROR(INDEX($S$3:$S$6255,SMALL(IF(ISNUMBER(SEARCH("",$S$3:$S$6255)),ROW($S$1:$S$6253),""),ROW(S4267))),"")</f>
        <v>Ratiboř</v>
      </c>
      <c r="U4269" t="s">
        <v>3739</v>
      </c>
      <c r="V4269">
        <v>576204.0</v>
      </c>
    </row>
    <row r="4270" spans="19:22" ht="12.75">
      <c r="S4270" t="str">
        <f>IF(ISNUMBER(SEARCH(ZAKL_DATA!$B$18,FU!$U4270)),U4270,"")</f>
        <v>Ratiboř</v>
      </c>
      <c r="T4270" t="str">
        <f t="array" ref="T4270">IFERROR(INDEX($S$3:$S$6255,SMALL(IF(ISNUMBER(SEARCH("",$S$3:$S$6255)),ROW($S$1:$S$6253),""),ROW(S4268))),"")</f>
        <v>Ratiboř</v>
      </c>
      <c r="U4270" t="s">
        <v>3739</v>
      </c>
      <c r="V4270">
        <v>576212.0</v>
      </c>
    </row>
    <row r="4271" spans="19:22" ht="12.75">
      <c r="S4271" t="str">
        <f>IF(ISNUMBER(SEARCH(ZAKL_DATA!$B$18,FU!$U4271)),U4271,"")</f>
        <v>Ratibořské Hory</v>
      </c>
      <c r="T4271" t="str">
        <f t="array" ref="T4271">IFERROR(INDEX($S$3:$S$6255,SMALL(IF(ISNUMBER(SEARCH("",$S$3:$S$6255)),ROW($S$1:$S$6253),""),ROW(S4269))),"")</f>
        <v>Ratibořské Hory</v>
      </c>
      <c r="U4271" t="s">
        <v>5796</v>
      </c>
      <c r="V4271">
        <v>576221.0</v>
      </c>
    </row>
    <row r="4272" spans="19:22" ht="12.75">
      <c r="S4272" t="str">
        <f>IF(ISNUMBER(SEARCH(ZAKL_DATA!$B$18,FU!$U4272)),U4272,"")</f>
        <v>Ratíškovice</v>
      </c>
      <c r="T4272" t="str">
        <f t="array" ref="T4272">IFERROR(INDEX($S$3:$S$6255,SMALL(IF(ISNUMBER(SEARCH("",$S$3:$S$6255)),ROW($S$1:$S$6253),""),ROW(S4270))),"")</f>
        <v>Ratíškovice</v>
      </c>
      <c r="U4272" t="s">
        <v>8094</v>
      </c>
      <c r="V4272">
        <v>576247.0</v>
      </c>
    </row>
    <row r="4273" spans="19:22" ht="12.75">
      <c r="S4273" t="str">
        <f>IF(ISNUMBER(SEARCH(ZAKL_DATA!$B$18,FU!$U4273)),U4273,"")</f>
        <v>Ratměřice</v>
      </c>
      <c r="T4273" t="str">
        <f t="array" ref="T4273">IFERROR(INDEX($S$3:$S$6255,SMALL(IF(ISNUMBER(SEARCH("",$S$3:$S$6255)),ROW($S$1:$S$6253),""),ROW(S4271))),"")</f>
        <v>Ratměřice</v>
      </c>
      <c r="U4273" t="s">
        <v>4215</v>
      </c>
      <c r="V4273">
        <v>576263.0</v>
      </c>
    </row>
    <row r="4274" spans="19:22" ht="12.75">
      <c r="S4274" t="str">
        <f>IF(ISNUMBER(SEARCH(ZAKL_DATA!$B$18,FU!$U4274)),U4274,"")</f>
        <v>Razová</v>
      </c>
      <c r="T4274" t="str">
        <f t="array" ref="T4274">IFERROR(INDEX($S$3:$S$6255,SMALL(IF(ISNUMBER(SEARCH("",$S$3:$S$6255)),ROW($S$1:$S$6253),""),ROW(S4272))),"")</f>
        <v>Razová</v>
      </c>
      <c r="U4274" t="s">
        <v>8835</v>
      </c>
      <c r="V4274">
        <v>576271.0</v>
      </c>
    </row>
    <row r="4275" spans="19:22" ht="12.75">
      <c r="S4275" t="str">
        <f>IF(ISNUMBER(SEARCH(ZAKL_DATA!$B$18,FU!$U4275)),U4275,"")</f>
        <v>Ražice</v>
      </c>
      <c r="T4275" t="str">
        <f t="array" ref="T4275">IFERROR(INDEX($S$3:$S$6255,SMALL(IF(ISNUMBER(SEARCH("",$S$3:$S$6255)),ROW($S$1:$S$6253),""),ROW(S4273))),"")</f>
        <v>Ražice</v>
      </c>
      <c r="U4275" t="s">
        <v>5558</v>
      </c>
      <c r="V4275">
        <v>576280.0</v>
      </c>
    </row>
    <row r="4276" spans="19:22" ht="12.75">
      <c r="S4276" t="str">
        <f>IF(ISNUMBER(SEARCH(ZAKL_DATA!$B$18,FU!$U4276)),U4276,"")</f>
        <v>Rebešovice</v>
      </c>
      <c r="T4276" t="str">
        <f t="array" ref="T4276">IFERROR(INDEX($S$3:$S$6255,SMALL(IF(ISNUMBER(SEARCH("",$S$3:$S$6255)),ROW($S$1:$S$6253),""),ROW(S4274))),"")</f>
        <v>Rebešovice</v>
      </c>
      <c r="U4276" t="s">
        <v>7917</v>
      </c>
      <c r="V4276">
        <v>576301.0</v>
      </c>
    </row>
    <row r="4277" spans="19:22" ht="12.75">
      <c r="S4277" t="str">
        <f>IF(ISNUMBER(SEARCH(ZAKL_DATA!$B$18,FU!$U4277)),U4277,"")</f>
        <v>Rejchartice</v>
      </c>
      <c r="T4277" t="str">
        <f t="array" ref="T4277">IFERROR(INDEX($S$3:$S$6255,SMALL(IF(ISNUMBER(SEARCH("",$S$3:$S$6255)),ROW($S$1:$S$6253),""),ROW(S4275))),"")</f>
        <v>Rejchartice</v>
      </c>
      <c r="U4277" t="s">
        <v>5835</v>
      </c>
      <c r="V4277">
        <v>576310.0</v>
      </c>
    </row>
    <row r="4278" spans="19:22" ht="12.75">
      <c r="S4278" t="str">
        <f>IF(ISNUMBER(SEARCH(ZAKL_DATA!$B$18,FU!$U4278)),U4278,"")</f>
        <v>Rejštejn</v>
      </c>
      <c r="T4278" t="str">
        <f t="array" ref="T4278">IFERROR(INDEX($S$3:$S$6255,SMALL(IF(ISNUMBER(SEARCH("",$S$3:$S$6255)),ROW($S$1:$S$6253),""),ROW(S4276))),"")</f>
        <v>Rejštejn</v>
      </c>
      <c r="U4278" t="s">
        <v>6038</v>
      </c>
      <c r="V4278">
        <v>576328.0</v>
      </c>
    </row>
    <row r="4279" spans="19:22" ht="12.75">
      <c r="S4279" t="str">
        <f>IF(ISNUMBER(SEARCH(ZAKL_DATA!$B$18,FU!$U4279)),U4279,"")</f>
        <v>Rešice</v>
      </c>
      <c r="T4279" t="str">
        <f t="array" ref="T4279">IFERROR(INDEX($S$3:$S$6255,SMALL(IF(ISNUMBER(SEARCH("",$S$3:$S$6255)),ROW($S$1:$S$6253),""),ROW(S4277))),"")</f>
        <v>Rešice</v>
      </c>
      <c r="U4279" t="s">
        <v>8645</v>
      </c>
      <c r="V4279">
        <v>576336.0</v>
      </c>
    </row>
    <row r="4280" spans="19:22" ht="12.75">
      <c r="S4280" t="str">
        <f>IF(ISNUMBER(SEARCH(ZAKL_DATA!$B$18,FU!$U4280)),U4280,"")</f>
        <v>Roblín</v>
      </c>
      <c r="T4280" t="str">
        <f t="array" ref="T4280">IFERROR(INDEX($S$3:$S$6255,SMALL(IF(ISNUMBER(SEARCH("",$S$3:$S$6255)),ROW($S$1:$S$6253),""),ROW(S4278))),"")</f>
        <v>Roblín</v>
      </c>
      <c r="U4280" t="s">
        <v>7072</v>
      </c>
      <c r="V4280">
        <v>576352.0</v>
      </c>
    </row>
    <row r="4281" spans="19:22" ht="12.75">
      <c r="S4281" t="str">
        <f>IF(ISNUMBER(SEARCH(ZAKL_DATA!$B$18,FU!$U4281)),U4281,"")</f>
        <v>Ročov</v>
      </c>
      <c r="T4281" t="str">
        <f t="array" ref="T4281">IFERROR(INDEX($S$3:$S$6255,SMALL(IF(ISNUMBER(SEARCH("",$S$3:$S$6255)),ROW($S$1:$S$6253),""),ROW(S4279))),"")</f>
        <v>Ročov</v>
      </c>
      <c r="U4281" t="s">
        <v>6731</v>
      </c>
      <c r="V4281">
        <v>576361.0</v>
      </c>
    </row>
    <row r="4282" spans="19:22" ht="12.75">
      <c r="S4282" t="str">
        <f>IF(ISNUMBER(SEARCH(ZAKL_DATA!$B$18,FU!$U4282)),U4282,"")</f>
        <v>Rodinov</v>
      </c>
      <c r="T4282" t="str">
        <f t="array" ref="T4282">IFERROR(INDEX($S$3:$S$6255,SMALL(IF(ISNUMBER(SEARCH("",$S$3:$S$6255)),ROW($S$1:$S$6253),""),ROW(S4280))),"")</f>
        <v>Rodinov</v>
      </c>
      <c r="U4282" t="s">
        <v>6315</v>
      </c>
      <c r="V4282">
        <v>576387.0</v>
      </c>
    </row>
    <row r="4283" spans="19:22" ht="12.75">
      <c r="S4283" t="str">
        <f>IF(ISNUMBER(SEARCH(ZAKL_DATA!$B$18,FU!$U4283)),U4283,"")</f>
        <v>Rodkov</v>
      </c>
      <c r="T4283" t="str">
        <f t="array" ref="T4283">IFERROR(INDEX($S$3:$S$6255,SMALL(IF(ISNUMBER(SEARCH("",$S$3:$S$6255)),ROW($S$1:$S$6253),""),ROW(S4281))),"")</f>
        <v>Rodkov</v>
      </c>
      <c r="U4283" t="s">
        <v>8191</v>
      </c>
      <c r="V4283">
        <v>576395.0</v>
      </c>
    </row>
    <row r="4284" spans="19:22" ht="12.75">
      <c r="S4284" t="str">
        <f>IF(ISNUMBER(SEARCH(ZAKL_DATA!$B$18,FU!$U4284)),U4284,"")</f>
        <v>Rodná</v>
      </c>
      <c r="T4284" t="str">
        <f t="array" ref="T4284">IFERROR(INDEX($S$3:$S$6255,SMALL(IF(ISNUMBER(SEARCH("",$S$3:$S$6255)),ROW($S$1:$S$6253),""),ROW(S4282))),"")</f>
        <v>Rodná</v>
      </c>
      <c r="U4284" t="s">
        <v>6225</v>
      </c>
      <c r="V4284">
        <v>576409.0</v>
      </c>
    </row>
    <row r="4285" spans="19:22" ht="12.75">
      <c r="S4285" t="str">
        <f>IF(ISNUMBER(SEARCH(ZAKL_DATA!$B$18,FU!$U4285)),U4285,"")</f>
        <v>Rodvínov</v>
      </c>
      <c r="T4285" t="str">
        <f t="array" ref="T4285">IFERROR(INDEX($S$3:$S$6255,SMALL(IF(ISNUMBER(SEARCH("",$S$3:$S$6255)),ROW($S$1:$S$6253),""),ROW(S4283))),"")</f>
        <v>Rodvínov</v>
      </c>
      <c r="U4285" t="s">
        <v>5347</v>
      </c>
      <c r="V4285">
        <v>576425.0</v>
      </c>
    </row>
    <row r="4286" spans="19:22" ht="12.75">
      <c r="S4286" t="str">
        <f>IF(ISNUMBER(SEARCH(ZAKL_DATA!$B$18,FU!$U4286)),U4286,"")</f>
        <v>Rohatec</v>
      </c>
      <c r="T4286" t="str">
        <f t="array" ref="T4286">IFERROR(INDEX($S$3:$S$6255,SMALL(IF(ISNUMBER(SEARCH("",$S$3:$S$6255)),ROW($S$1:$S$6253),""),ROW(S4284))),"")</f>
        <v>Rohatec</v>
      </c>
      <c r="U4286" t="s">
        <v>8095</v>
      </c>
      <c r="V4286">
        <v>576433.0</v>
      </c>
    </row>
    <row r="4287" spans="19:22" ht="12.75">
      <c r="S4287" t="str">
        <f>IF(ISNUMBER(SEARCH(ZAKL_DATA!$B$18,FU!$U4287)),U4287,"")</f>
        <v>Rohatsko</v>
      </c>
      <c r="T4287" t="str">
        <f t="array" ref="T4287">IFERROR(INDEX($S$3:$S$6255,SMALL(IF(ISNUMBER(SEARCH("",$S$3:$S$6255)),ROW($S$1:$S$6253),""),ROW(S4285))),"")</f>
        <v>Rohatsko</v>
      </c>
      <c r="U4287" t="s">
        <v>6644</v>
      </c>
      <c r="V4287">
        <v>576441.0</v>
      </c>
    </row>
    <row r="4288" spans="19:22" ht="12.75">
      <c r="S4288" t="str">
        <f>IF(ISNUMBER(SEARCH(ZAKL_DATA!$B$18,FU!$U4288)),U4288,"")</f>
        <v>Rohenice</v>
      </c>
      <c r="T4288" t="str">
        <f t="array" ref="T4288">IFERROR(INDEX($S$3:$S$6255,SMALL(IF(ISNUMBER(SEARCH("",$S$3:$S$6255)),ROW($S$1:$S$6253),""),ROW(S4286))),"")</f>
        <v>Rohenice</v>
      </c>
      <c r="U4288" t="s">
        <v>5461</v>
      </c>
      <c r="V4288">
        <v>576450.0</v>
      </c>
    </row>
    <row r="4289" spans="19:22" ht="12.75">
      <c r="S4289" t="str">
        <f>IF(ISNUMBER(SEARCH(ZAKL_DATA!$B$18,FU!$U4289)),U4289,"")</f>
        <v>Rohle</v>
      </c>
      <c r="T4289" t="str">
        <f t="array" ref="T4289">IFERROR(INDEX($S$3:$S$6255,SMALL(IF(ISNUMBER(SEARCH("",$S$3:$S$6255)),ROW($S$1:$S$6253),""),ROW(S4287))),"")</f>
        <v>Rohle</v>
      </c>
      <c r="U4289" t="s">
        <v>4949</v>
      </c>
      <c r="V4289">
        <v>576468.0</v>
      </c>
    </row>
    <row r="4290" spans="19:22" ht="12.75">
      <c r="S4290" t="str">
        <f>IF(ISNUMBER(SEARCH(ZAKL_DATA!$B$18,FU!$U4290)),U4290,"")</f>
        <v>Rohov</v>
      </c>
      <c r="T4290" t="str">
        <f t="array" ref="T4290">IFERROR(INDEX($S$3:$S$6255,SMALL(IF(ISNUMBER(SEARCH("",$S$3:$S$6255)),ROW($S$1:$S$6253),""),ROW(S4288))),"")</f>
        <v>Rohov</v>
      </c>
      <c r="U4290" t="s">
        <v>6834</v>
      </c>
      <c r="V4290">
        <v>576476.0</v>
      </c>
    </row>
    <row r="4291" spans="19:22" ht="12.75">
      <c r="S4291" t="str">
        <f>IF(ISNUMBER(SEARCH(ZAKL_DATA!$B$18,FU!$U4291)),U4291,"")</f>
        <v>Rohovládova Bělá</v>
      </c>
      <c r="T4291" t="str">
        <f t="array" ref="T4291">IFERROR(INDEX($S$3:$S$6255,SMALL(IF(ISNUMBER(SEARCH("",$S$3:$S$6255)),ROW($S$1:$S$6253),""),ROW(S4289))),"")</f>
        <v>Rohovládova Bělá</v>
      </c>
      <c r="U4291" t="s">
        <v>7393</v>
      </c>
      <c r="V4291">
        <v>576492.0</v>
      </c>
    </row>
    <row r="4292" spans="19:22" ht="12.75">
      <c r="S4292" t="str">
        <f>IF(ISNUMBER(SEARCH(ZAKL_DATA!$B$18,FU!$U4292)),U4292,"")</f>
        <v>Rohozec</v>
      </c>
      <c r="T4292" t="str">
        <f t="array" ref="T4292">IFERROR(INDEX($S$3:$S$6255,SMALL(IF(ISNUMBER(SEARCH("",$S$3:$S$6255)),ROW($S$1:$S$6253),""),ROW(S4290))),"")</f>
        <v>Rohozec</v>
      </c>
      <c r="U4292" t="s">
        <v>3921</v>
      </c>
      <c r="V4292">
        <v>576506.0</v>
      </c>
    </row>
    <row r="4293" spans="19:22" ht="12.75">
      <c r="S4293" t="str">
        <f>IF(ISNUMBER(SEARCH(ZAKL_DATA!$B$18,FU!$U4293)),U4293,"")</f>
        <v>Rohozec</v>
      </c>
      <c r="T4293" t="str">
        <f t="array" ref="T4293">IFERROR(INDEX($S$3:$S$6255,SMALL(IF(ISNUMBER(SEARCH("",$S$3:$S$6255)),ROW($S$1:$S$6253),""),ROW(S4291))),"")</f>
        <v>Rohozec</v>
      </c>
      <c r="U4293" t="s">
        <v>3921</v>
      </c>
      <c r="V4293">
        <v>576522.0</v>
      </c>
    </row>
    <row r="4294" spans="19:22" ht="12.75">
      <c r="S4294" t="str">
        <f>IF(ISNUMBER(SEARCH(ZAKL_DATA!$B$18,FU!$U4294)),U4294,"")</f>
        <v>Rohozná</v>
      </c>
      <c r="T4294" t="str">
        <f t="array" ref="T4294">IFERROR(INDEX($S$3:$S$6255,SMALL(IF(ISNUMBER(SEARCH("",$S$3:$S$6255)),ROW($S$1:$S$6253),""),ROW(S4292))),"")</f>
        <v>Rohozná</v>
      </c>
      <c r="U4294" t="s">
        <v>7594</v>
      </c>
      <c r="V4294">
        <v>576549.0</v>
      </c>
    </row>
    <row r="4295" spans="19:22" ht="12.75">
      <c r="S4295" t="str">
        <f>IF(ISNUMBER(SEARCH(ZAKL_DATA!$B$18,FU!$U4295)),U4295,"")</f>
        <v>Rohozná</v>
      </c>
      <c r="T4295" t="str">
        <f t="array" ref="T4295">IFERROR(INDEX($S$3:$S$6255,SMALL(IF(ISNUMBER(SEARCH("",$S$3:$S$6255)),ROW($S$1:$S$6253),""),ROW(S4293))),"")</f>
        <v>Rohozná</v>
      </c>
      <c r="U4295" t="s">
        <v>7594</v>
      </c>
      <c r="V4295">
        <v>576557.0</v>
      </c>
    </row>
    <row r="4296" spans="19:22" ht="12.75">
      <c r="S4296" t="str">
        <f>IF(ISNUMBER(SEARCH(ZAKL_DATA!$B$18,FU!$U4296)),U4296,"")</f>
        <v>Rohoznice</v>
      </c>
      <c r="T4296" t="str">
        <f t="array" ref="T4296">IFERROR(INDEX($S$3:$S$6255,SMALL(IF(ISNUMBER(SEARCH("",$S$3:$S$6255)),ROW($S$1:$S$6253),""),ROW(S4294))),"")</f>
        <v>Rohoznice</v>
      </c>
      <c r="U4296" t="s">
        <v>7230</v>
      </c>
      <c r="V4296">
        <v>576565.0</v>
      </c>
    </row>
    <row r="4297" spans="19:22" ht="12.75">
      <c r="S4297" t="str">
        <f>IF(ISNUMBER(SEARCH(ZAKL_DATA!$B$18,FU!$U4297)),U4297,"")</f>
        <v>Rohoznice</v>
      </c>
      <c r="T4297" t="str">
        <f t="array" ref="T4297">IFERROR(INDEX($S$3:$S$6255,SMALL(IF(ISNUMBER(SEARCH("",$S$3:$S$6255)),ROW($S$1:$S$6253),""),ROW(S4295))),"")</f>
        <v>Rohoznice</v>
      </c>
      <c r="U4297" t="s">
        <v>7230</v>
      </c>
      <c r="V4297">
        <v>576573.0</v>
      </c>
    </row>
    <row r="4298" spans="19:22" ht="12.75">
      <c r="S4298" t="str">
        <f>IF(ISNUMBER(SEARCH(ZAKL_DATA!$B$18,FU!$U4298)),U4298,"")</f>
        <v>Rohy</v>
      </c>
      <c r="T4298" t="str">
        <f t="array" ref="T4298">IFERROR(INDEX($S$3:$S$6255,SMALL(IF(ISNUMBER(SEARCH("",$S$3:$S$6255)),ROW($S$1:$S$6253),""),ROW(S4296))),"")</f>
        <v>Rohy</v>
      </c>
      <c r="U4298" t="s">
        <v>8440</v>
      </c>
      <c r="V4298">
        <v>576581.0</v>
      </c>
    </row>
    <row r="4299" spans="19:22" ht="12.75">
      <c r="S4299" t="str">
        <f>IF(ISNUMBER(SEARCH(ZAKL_DATA!$B$18,FU!$U4299)),U4299,"")</f>
        <v>Rochlov</v>
      </c>
      <c r="T4299" t="str">
        <f t="array" ref="T4299">IFERROR(INDEX($S$3:$S$6255,SMALL(IF(ISNUMBER(SEARCH("",$S$3:$S$6255)),ROW($S$1:$S$6253),""),ROW(S4297))),"")</f>
        <v>Rochlov</v>
      </c>
      <c r="U4299" t="s">
        <v>6156</v>
      </c>
      <c r="V4299">
        <v>576590.0</v>
      </c>
    </row>
    <row r="4300" spans="19:22" ht="12.75">
      <c r="S4300" t="str">
        <f>IF(ISNUMBER(SEARCH(ZAKL_DATA!$B$18,FU!$U4300)),U4300,"")</f>
        <v>Rochov</v>
      </c>
      <c r="T4300" t="str">
        <f t="array" ref="T4300">IFERROR(INDEX($S$3:$S$6255,SMALL(IF(ISNUMBER(SEARCH("",$S$3:$S$6255)),ROW($S$1:$S$6253),""),ROW(S4298))),"")</f>
        <v>Rochov</v>
      </c>
      <c r="U4300" t="s">
        <v>6637</v>
      </c>
      <c r="V4300">
        <v>576603.0</v>
      </c>
    </row>
    <row r="4301" spans="19:22" ht="12.75">
      <c r="S4301" t="str">
        <f>IF(ISNUMBER(SEARCH(ZAKL_DATA!$B$18,FU!$U4301)),U4301,"")</f>
        <v>Rojetín</v>
      </c>
      <c r="T4301" t="str">
        <f t="array" ref="T4301">IFERROR(INDEX($S$3:$S$6255,SMALL(IF(ISNUMBER(SEARCH("",$S$3:$S$6255)),ROW($S$1:$S$6253),""),ROW(S4299))),"")</f>
        <v>Rojetín</v>
      </c>
      <c r="U4301" t="s">
        <v>8768</v>
      </c>
      <c r="V4301">
        <v>576611.0</v>
      </c>
    </row>
    <row r="4302" spans="19:22" ht="12.75">
      <c r="S4302" t="str">
        <f>IF(ISNUMBER(SEARCH(ZAKL_DATA!$B$18,FU!$U4302)),U4302,"")</f>
        <v>Rokle</v>
      </c>
      <c r="T4302" t="str">
        <f t="array" ref="T4302">IFERROR(INDEX($S$3:$S$6255,SMALL(IF(ISNUMBER(SEARCH("",$S$3:$S$6255)),ROW($S$1:$S$6253),""),ROW(S4300))),"")</f>
        <v>Rokle</v>
      </c>
      <c r="U4302" t="s">
        <v>6455</v>
      </c>
      <c r="V4302">
        <v>576620.0</v>
      </c>
    </row>
    <row r="4303" spans="19:22" ht="12.75">
      <c r="S4303" t="str">
        <f>IF(ISNUMBER(SEARCH(ZAKL_DATA!$B$18,FU!$U4303)),U4303,"")</f>
        <v>Rokycany</v>
      </c>
      <c r="T4303" t="str">
        <f t="array" ref="T4303">IFERROR(INDEX($S$3:$S$6255,SMALL(IF(ISNUMBER(SEARCH("",$S$3:$S$6255)),ROW($S$1:$S$6253),""),ROW(S4301))),"")</f>
        <v>Rokycany</v>
      </c>
      <c r="U4303" t="s">
        <v>6171</v>
      </c>
      <c r="V4303">
        <v>576654.0</v>
      </c>
    </row>
    <row r="4304" spans="19:22" ht="12.75">
      <c r="S4304" t="str">
        <f>IF(ISNUMBER(SEARCH(ZAKL_DATA!$B$18,FU!$U4304)),U4304,"")</f>
        <v>Rokytá</v>
      </c>
      <c r="T4304" t="str">
        <f t="array" ref="T4304">IFERROR(INDEX($S$3:$S$6255,SMALL(IF(ISNUMBER(SEARCH("",$S$3:$S$6255)),ROW($S$1:$S$6253),""),ROW(S4302))),"")</f>
        <v>Rokytá</v>
      </c>
      <c r="U4304" t="s">
        <v>3935</v>
      </c>
      <c r="V4304">
        <v>576662.0</v>
      </c>
    </row>
    <row r="4305" spans="19:22" ht="12.75">
      <c r="S4305" t="str">
        <f>IF(ISNUMBER(SEARCH(ZAKL_DATA!$B$18,FU!$U4305)),U4305,"")</f>
        <v>Rokytňany</v>
      </c>
      <c r="T4305" t="str">
        <f t="array" ref="T4305">IFERROR(INDEX($S$3:$S$6255,SMALL(IF(ISNUMBER(SEARCH("",$S$3:$S$6255)),ROW($S$1:$S$6253),""),ROW(S4303))),"")</f>
        <v>Rokytňany</v>
      </c>
      <c r="U4305" t="s">
        <v>5478</v>
      </c>
      <c r="V4305">
        <v>576671.0</v>
      </c>
    </row>
    <row r="4306" spans="19:22" ht="12.75">
      <c r="S4306" t="str">
        <f>IF(ISNUMBER(SEARCH(ZAKL_DATA!$B$18,FU!$U4306)),U4306,"")</f>
        <v>Rokytnice</v>
      </c>
      <c r="T4306" t="str">
        <f t="array" ref="T4306">IFERROR(INDEX($S$3:$S$6255,SMALL(IF(ISNUMBER(SEARCH("",$S$3:$S$6255)),ROW($S$1:$S$6253),""),ROW(S4304))),"")</f>
        <v>Rokytnice</v>
      </c>
      <c r="U4306" t="s">
        <v>3894</v>
      </c>
      <c r="V4306">
        <v>576689.0</v>
      </c>
    </row>
    <row r="4307" spans="19:22" ht="12.75">
      <c r="S4307" t="str">
        <f>IF(ISNUMBER(SEARCH(ZAKL_DATA!$B$18,FU!$U4307)),U4307,"")</f>
        <v>Rokytnice</v>
      </c>
      <c r="T4307" t="str">
        <f t="array" ref="T4307">IFERROR(INDEX($S$3:$S$6255,SMALL(IF(ISNUMBER(SEARCH("",$S$3:$S$6255)),ROW($S$1:$S$6253),""),ROW(S4305))),"")</f>
        <v>Rokytnice</v>
      </c>
      <c r="U4307" t="s">
        <v>3894</v>
      </c>
      <c r="V4307">
        <v>576701.0</v>
      </c>
    </row>
    <row r="4308" spans="19:22" ht="12.75">
      <c r="S4308" t="str">
        <f>IF(ISNUMBER(SEARCH(ZAKL_DATA!$B$18,FU!$U4308)),U4308,"")</f>
        <v>Rokytnice nad Jizerou</v>
      </c>
      <c r="T4308" t="str">
        <f t="array" ref="T4308">IFERROR(INDEX($S$3:$S$6255,SMALL(IF(ISNUMBER(SEARCH("",$S$3:$S$6255)),ROW($S$1:$S$6253),""),ROW(S4306))),"")</f>
        <v>Rokytnice nad Jizerou</v>
      </c>
      <c r="U4308" t="s">
        <v>7516</v>
      </c>
      <c r="V4308">
        <v>576727.0</v>
      </c>
    </row>
    <row r="4309" spans="19:22" ht="12.75">
      <c r="S4309" t="str">
        <f>IF(ISNUMBER(SEARCH(ZAKL_DATA!$B$18,FU!$U4309)),U4309,"")</f>
        <v>Rokytnice nad Rokytnou</v>
      </c>
      <c r="T4309" t="str">
        <f t="array" ref="T4309">IFERROR(INDEX($S$3:$S$6255,SMALL(IF(ISNUMBER(SEARCH("",$S$3:$S$6255)),ROW($S$1:$S$6253),""),ROW(S4307))),"")</f>
        <v>Rokytnice nad Rokytnou</v>
      </c>
      <c r="U4309" t="s">
        <v>8441</v>
      </c>
      <c r="V4309">
        <v>576735.0</v>
      </c>
    </row>
    <row r="4310" spans="19:22" ht="12.75">
      <c r="S4310" t="str">
        <f>IF(ISNUMBER(SEARCH(ZAKL_DATA!$B$18,FU!$U4310)),U4310,"")</f>
        <v>Rokytnice v Orlických horách</v>
      </c>
      <c r="T4310" t="str">
        <f t="array" ref="T4310">IFERROR(INDEX($S$3:$S$6255,SMALL(IF(ISNUMBER(SEARCH("",$S$3:$S$6255)),ROW($S$1:$S$6253),""),ROW(S4308))),"")</f>
        <v>Rokytnice v Orlických horách</v>
      </c>
      <c r="U4310" t="s">
        <v>7462</v>
      </c>
      <c r="V4310">
        <v>576743.0</v>
      </c>
    </row>
    <row r="4311" spans="19:22" ht="12.75">
      <c r="S4311" t="str">
        <f>IF(ISNUMBER(SEARCH(ZAKL_DATA!$B$18,FU!$U4311)),U4311,"")</f>
        <v>Rokytno</v>
      </c>
      <c r="T4311" t="str">
        <f t="array" ref="T4311">IFERROR(INDEX($S$3:$S$6255,SMALL(IF(ISNUMBER(SEARCH("",$S$3:$S$6255)),ROW($S$1:$S$6253),""),ROW(S4309))),"")</f>
        <v>Rokytno</v>
      </c>
      <c r="U4311" t="s">
        <v>7394</v>
      </c>
      <c r="V4311">
        <v>576751.0</v>
      </c>
    </row>
    <row r="4312" spans="19:22" ht="12.75">
      <c r="S4312" t="str">
        <f>IF(ISNUMBER(SEARCH(ZAKL_DATA!$B$18,FU!$U4312)),U4312,"")</f>
        <v>Rokytovec</v>
      </c>
      <c r="T4312" t="str">
        <f t="array" ref="T4312">IFERROR(INDEX($S$3:$S$6255,SMALL(IF(ISNUMBER(SEARCH("",$S$3:$S$6255)),ROW($S$1:$S$6253),""),ROW(S4310))),"")</f>
        <v>Rokytovec</v>
      </c>
      <c r="U4312" t="s">
        <v>7057</v>
      </c>
      <c r="V4312">
        <v>576778.0</v>
      </c>
    </row>
    <row r="4313" spans="19:22" ht="12.75">
      <c r="S4313" t="str">
        <f>IF(ISNUMBER(SEARCH(ZAKL_DATA!$B$18,FU!$U4313)),U4313,"")</f>
        <v>Ronov nad Doubravou</v>
      </c>
      <c r="T4313" t="str">
        <f t="array" ref="T4313">IFERROR(INDEX($S$3:$S$6255,SMALL(IF(ISNUMBER(SEARCH("",$S$3:$S$6255)),ROW($S$1:$S$6253),""),ROW(S4311))),"")</f>
        <v>Ronov nad Doubravou</v>
      </c>
      <c r="U4313" t="s">
        <v>7138</v>
      </c>
      <c r="V4313">
        <v>576786.0</v>
      </c>
    </row>
    <row r="4314" spans="19:22" ht="12.75">
      <c r="S4314" t="str">
        <f>IF(ISNUMBER(SEARCH(ZAKL_DATA!$B$18,FU!$U4314)),U4314,"")</f>
        <v>Ropice</v>
      </c>
      <c r="T4314" t="str">
        <f t="array" ref="T4314">IFERROR(INDEX($S$3:$S$6255,SMALL(IF(ISNUMBER(SEARCH("",$S$3:$S$6255)),ROW($S$1:$S$6253),""),ROW(S4312))),"")</f>
        <v>Ropice</v>
      </c>
      <c r="U4314" t="s">
        <v>6034</v>
      </c>
      <c r="V4314">
        <v>576794.0</v>
      </c>
    </row>
    <row r="4315" spans="19:22" ht="12.75">
      <c r="S4315" t="str">
        <f>IF(ISNUMBER(SEARCH(ZAKL_DATA!$B$18,FU!$U4315)),U4315,"")</f>
        <v>Roprachtice</v>
      </c>
      <c r="T4315" t="str">
        <f t="array" ref="T4315">IFERROR(INDEX($S$3:$S$6255,SMALL(IF(ISNUMBER(SEARCH("",$S$3:$S$6255)),ROW($S$1:$S$6253),""),ROW(S4313))),"")</f>
        <v>Roprachtice</v>
      </c>
      <c r="U4315" t="s">
        <v>7517</v>
      </c>
      <c r="V4315">
        <v>576808.0</v>
      </c>
    </row>
    <row r="4316" spans="19:22" ht="12.75">
      <c r="S4316" t="str">
        <f>IF(ISNUMBER(SEARCH(ZAKL_DATA!$B$18,FU!$U4316)),U4316,"")</f>
        <v>Roseč</v>
      </c>
      <c r="T4316" t="str">
        <f t="array" ref="T4316">IFERROR(INDEX($S$3:$S$6255,SMALL(IF(ISNUMBER(SEARCH("",$S$3:$S$6255)),ROW($S$1:$S$6253),""),ROW(S4314))),"")</f>
        <v>Roseč</v>
      </c>
      <c r="U4316" t="s">
        <v>3742</v>
      </c>
      <c r="V4316">
        <v>576816.0</v>
      </c>
    </row>
    <row r="4317" spans="19:22" ht="12.75">
      <c r="S4317" t="str">
        <f>IF(ISNUMBER(SEARCH(ZAKL_DATA!$B$18,FU!$U4317)),U4317,"")</f>
        <v>Rosice</v>
      </c>
      <c r="T4317" t="str">
        <f t="array" ref="T4317">IFERROR(INDEX($S$3:$S$6255,SMALL(IF(ISNUMBER(SEARCH("",$S$3:$S$6255)),ROW($S$1:$S$6253),""),ROW(S4315))),"")</f>
        <v>Rosice</v>
      </c>
      <c r="U4317" t="s">
        <v>7139</v>
      </c>
      <c r="V4317">
        <v>576824.0</v>
      </c>
    </row>
    <row r="4318" spans="19:22" ht="12.75">
      <c r="S4318" t="str">
        <f>IF(ISNUMBER(SEARCH(ZAKL_DATA!$B$18,FU!$U4318)),U4318,"")</f>
        <v>Rosice</v>
      </c>
      <c r="T4318" t="str">
        <f t="array" ref="T4318">IFERROR(INDEX($S$3:$S$6255,SMALL(IF(ISNUMBER(SEARCH("",$S$3:$S$6255)),ROW($S$1:$S$6253),""),ROW(S4316))),"")</f>
        <v>Rosice</v>
      </c>
      <c r="U4318" t="s">
        <v>7139</v>
      </c>
      <c r="V4318">
        <v>576832.0</v>
      </c>
    </row>
    <row r="4319" spans="19:22" ht="12.75">
      <c r="S4319" t="str">
        <f>IF(ISNUMBER(SEARCH(ZAKL_DATA!$B$18,FU!$U4319)),U4319,"")</f>
        <v>Rosička</v>
      </c>
      <c r="T4319" t="str">
        <f t="array" ref="T4319">IFERROR(INDEX($S$3:$S$6255,SMALL(IF(ISNUMBER(SEARCH("",$S$3:$S$6255)),ROW($S$1:$S$6253),""),ROW(S4317))),"")</f>
        <v>Rosička</v>
      </c>
      <c r="U4319" t="s">
        <v>5568</v>
      </c>
      <c r="V4319">
        <v>576841.0</v>
      </c>
    </row>
    <row r="4320" spans="19:22" ht="12.75">
      <c r="S4320" t="str">
        <f>IF(ISNUMBER(SEARCH(ZAKL_DATA!$B$18,FU!$U4320)),U4320,"")</f>
        <v>Rosička</v>
      </c>
      <c r="T4320" t="str">
        <f t="array" ref="T4320">IFERROR(INDEX($S$3:$S$6255,SMALL(IF(ISNUMBER(SEARCH("",$S$3:$S$6255)),ROW($S$1:$S$6253),""),ROW(S4318))),"")</f>
        <v>Rosička</v>
      </c>
      <c r="U4320" t="s">
        <v>5568</v>
      </c>
      <c r="V4320">
        <v>576859.0</v>
      </c>
    </row>
    <row r="4321" spans="19:22" ht="12.75">
      <c r="S4321" t="str">
        <f>IF(ISNUMBER(SEARCH(ZAKL_DATA!$B$18,FU!$U4321)),U4321,"")</f>
        <v>Rosovice</v>
      </c>
      <c r="T4321" t="str">
        <f t="array" ref="T4321">IFERROR(INDEX($S$3:$S$6255,SMALL(IF(ISNUMBER(SEARCH("",$S$3:$S$6255)),ROW($S$1:$S$6253),""),ROW(S4319))),"")</f>
        <v>Rosovice</v>
      </c>
      <c r="U4321" t="s">
        <v>4978</v>
      </c>
      <c r="V4321">
        <v>576875.0</v>
      </c>
    </row>
    <row r="4322" spans="19:22" ht="12.75">
      <c r="S4322" t="str">
        <f>IF(ISNUMBER(SEARCH(ZAKL_DATA!$B$18,FU!$U4322)),U4322,"")</f>
        <v>Rostěnice-Zvonovice</v>
      </c>
      <c r="T4322" t="str">
        <f t="array" ref="T4322">IFERROR(INDEX($S$3:$S$6255,SMALL(IF(ISNUMBER(SEARCH("",$S$3:$S$6255)),ROW($S$1:$S$6253),""),ROW(S4320))),"")</f>
        <v>Rostěnice-Zvonovice</v>
      </c>
      <c r="U4322" t="s">
        <v>5948</v>
      </c>
      <c r="V4322">
        <v>576883.0</v>
      </c>
    </row>
    <row r="4323" spans="19:22" ht="12.75">
      <c r="S4323" t="str">
        <f>IF(ISNUMBER(SEARCH(ZAKL_DATA!$B$18,FU!$U4323)),U4323,"")</f>
        <v>Rostoklaty</v>
      </c>
      <c r="T4323" t="str">
        <f t="array" ref="T4323">IFERROR(INDEX($S$3:$S$6255,SMALL(IF(ISNUMBER(SEARCH("",$S$3:$S$6255)),ROW($S$1:$S$6253),""),ROW(S4321))),"")</f>
        <v>Rostoklaty</v>
      </c>
      <c r="U4323" t="s">
        <v>4320</v>
      </c>
      <c r="V4323">
        <v>576891.0</v>
      </c>
    </row>
    <row r="4324" spans="19:22" ht="12.75">
      <c r="S4324" t="str">
        <f>IF(ISNUMBER(SEARCH(ZAKL_DATA!$B$18,FU!$U4324)),U4324,"")</f>
        <v>Roštění</v>
      </c>
      <c r="T4324" t="str">
        <f t="array" ref="T4324">IFERROR(INDEX($S$3:$S$6255,SMALL(IF(ISNUMBER(SEARCH("",$S$3:$S$6255)),ROW($S$1:$S$6253),""),ROW(S4322))),"")</f>
        <v>Roštění</v>
      </c>
      <c r="U4324" t="s">
        <v>8275</v>
      </c>
      <c r="V4324">
        <v>576921.0</v>
      </c>
    </row>
    <row r="4325" spans="19:22" ht="12.75">
      <c r="S4325" t="str">
        <f>IF(ISNUMBER(SEARCH(ZAKL_DATA!$B$18,FU!$U4325)),U4325,"")</f>
        <v>Roštín</v>
      </c>
      <c r="T4325" t="str">
        <f t="array" ref="T4325">IFERROR(INDEX($S$3:$S$6255,SMALL(IF(ISNUMBER(SEARCH("",$S$3:$S$6255)),ROW($S$1:$S$6253),""),ROW(S4323))),"")</f>
        <v>Roštín</v>
      </c>
      <c r="U4325" t="s">
        <v>8276</v>
      </c>
      <c r="V4325">
        <v>576930.0</v>
      </c>
    </row>
    <row r="4326" spans="19:22" ht="12.75">
      <c r="S4326" t="str">
        <f>IF(ISNUMBER(SEARCH(ZAKL_DATA!$B$18,FU!$U4326)),U4326,"")</f>
        <v>Rotava</v>
      </c>
      <c r="T4326" t="str">
        <f t="array" ref="T4326">IFERROR(INDEX($S$3:$S$6255,SMALL(IF(ISNUMBER(SEARCH("",$S$3:$S$6255)),ROW($S$1:$S$6253),""),ROW(S4324))),"")</f>
        <v>Rotava</v>
      </c>
      <c r="U4326" t="s">
        <v>6224</v>
      </c>
      <c r="V4326">
        <v>576948.0</v>
      </c>
    </row>
    <row r="4327" spans="19:22" ht="12.75">
      <c r="S4327" t="str">
        <f>IF(ISNUMBER(SEARCH(ZAKL_DATA!$B$18,FU!$U4327)),U4327,"")</f>
        <v>Roubanina</v>
      </c>
      <c r="T4327" t="str">
        <f t="array" ref="T4327">IFERROR(INDEX($S$3:$S$6255,SMALL(IF(ISNUMBER(SEARCH("",$S$3:$S$6255)),ROW($S$1:$S$6253),""),ROW(S4325))),"")</f>
        <v>Roubanina</v>
      </c>
      <c r="U4327" t="s">
        <v>3849</v>
      </c>
      <c r="V4327">
        <v>576956.0</v>
      </c>
    </row>
    <row r="4328" spans="19:22" ht="12.75">
      <c r="S4328" t="str">
        <f>IF(ISNUMBER(SEARCH(ZAKL_DATA!$B$18,FU!$U4328)),U4328,"")</f>
        <v>Roudná</v>
      </c>
      <c r="T4328" t="str">
        <f t="array" ref="T4328">IFERROR(INDEX($S$3:$S$6255,SMALL(IF(ISNUMBER(SEARCH("",$S$3:$S$6255)),ROW($S$1:$S$6253),""),ROW(S4326))),"")</f>
        <v>Roudná</v>
      </c>
      <c r="U4328" t="s">
        <v>5798</v>
      </c>
      <c r="V4328">
        <v>576964.0</v>
      </c>
    </row>
    <row r="4329" spans="19:22" ht="12.75">
      <c r="S4329" t="str">
        <f>IF(ISNUMBER(SEARCH(ZAKL_DATA!$B$18,FU!$U4329)),U4329,"")</f>
        <v>Roudné</v>
      </c>
      <c r="T4329" t="str">
        <f t="array" ref="T4329">IFERROR(INDEX($S$3:$S$6255,SMALL(IF(ISNUMBER(SEARCH("",$S$3:$S$6255)),ROW($S$1:$S$6253),""),ROW(S4327))),"")</f>
        <v>Roudné</v>
      </c>
      <c r="U4329" t="s">
        <v>5182</v>
      </c>
      <c r="V4329">
        <v>576972.0</v>
      </c>
    </row>
    <row r="4330" spans="19:22" ht="12.75">
      <c r="S4330" t="str">
        <f>IF(ISNUMBER(SEARCH(ZAKL_DATA!$B$18,FU!$U4330)),U4330,"")</f>
        <v>Roudnice</v>
      </c>
      <c r="T4330" t="str">
        <f t="array" ref="T4330">IFERROR(INDEX($S$3:$S$6255,SMALL(IF(ISNUMBER(SEARCH("",$S$3:$S$6255)),ROW($S$1:$S$6253),""),ROW(S4328))),"")</f>
        <v>Roudnice</v>
      </c>
      <c r="U4330" t="s">
        <v>7025</v>
      </c>
      <c r="V4330">
        <v>576981.0</v>
      </c>
    </row>
    <row r="4331" spans="19:22" ht="12.75">
      <c r="S4331" t="str">
        <f>IF(ISNUMBER(SEARCH(ZAKL_DATA!$B$18,FU!$U4331)),U4331,"")</f>
        <v>Roudnice nad Labem</v>
      </c>
      <c r="T4331" t="str">
        <f t="array" ref="T4331">IFERROR(INDEX($S$3:$S$6255,SMALL(IF(ISNUMBER(SEARCH("",$S$3:$S$6255)),ROW($S$1:$S$6253),""),ROW(S4329))),"")</f>
        <v>Roudnice nad Labem</v>
      </c>
      <c r="U4331" t="s">
        <v>6638</v>
      </c>
      <c r="V4331">
        <v>576999.0</v>
      </c>
    </row>
    <row r="4332" spans="19:22" ht="12.75">
      <c r="S4332" t="str">
        <f>IF(ISNUMBER(SEARCH(ZAKL_DATA!$B$18,FU!$U4332)),U4332,"")</f>
        <v>Roudno</v>
      </c>
      <c r="T4332" t="str">
        <f t="array" ref="T4332">IFERROR(INDEX($S$3:$S$6255,SMALL(IF(ISNUMBER(SEARCH("",$S$3:$S$6255)),ROW($S$1:$S$6253),""),ROW(S4330))),"")</f>
        <v>Roudno</v>
      </c>
      <c r="U4332" t="s">
        <v>8836</v>
      </c>
      <c r="V4332">
        <v>577006.0</v>
      </c>
    </row>
    <row r="4333" spans="19:22" ht="12.75">
      <c r="S4333" t="str">
        <f>IF(ISNUMBER(SEARCH(ZAKL_DATA!$B$18,FU!$U4333)),U4333,"")</f>
        <v>Rouchovany</v>
      </c>
      <c r="T4333" t="str">
        <f t="array" ref="T4333">IFERROR(INDEX($S$3:$S$6255,SMALL(IF(ISNUMBER(SEARCH("",$S$3:$S$6255)),ROW($S$1:$S$6253),""),ROW(S4331))),"")</f>
        <v>Rouchovany</v>
      </c>
      <c r="U4333" t="s">
        <v>8442</v>
      </c>
      <c r="V4333">
        <v>577014.0</v>
      </c>
    </row>
    <row r="4334" spans="19:22" ht="12.75">
      <c r="S4334" t="str">
        <f>IF(ISNUMBER(SEARCH(ZAKL_DATA!$B$18,FU!$U4334)),U4334,"")</f>
        <v>Roupov</v>
      </c>
      <c r="T4334" t="str">
        <f t="array" ref="T4334">IFERROR(INDEX($S$3:$S$6255,SMALL(IF(ISNUMBER(SEARCH("",$S$3:$S$6255)),ROW($S$1:$S$6253),""),ROW(S4332))),"")</f>
        <v>Roupov</v>
      </c>
      <c r="U4334" t="s">
        <v>6093</v>
      </c>
      <c r="V4334">
        <v>577031.0</v>
      </c>
    </row>
    <row r="4335" spans="19:22" ht="12.75">
      <c r="S4335" t="str">
        <f>IF(ISNUMBER(SEARCH(ZAKL_DATA!$B$18,FU!$U4335)),U4335,"")</f>
        <v>Rousínov</v>
      </c>
      <c r="T4335" t="str">
        <f t="array" ref="T4335">IFERROR(INDEX($S$3:$S$6255,SMALL(IF(ISNUMBER(SEARCH("",$S$3:$S$6255)),ROW($S$1:$S$6253),""),ROW(S4333))),"")</f>
        <v>Rousínov</v>
      </c>
      <c r="U4335" t="s">
        <v>8564</v>
      </c>
      <c r="V4335">
        <v>577049.0</v>
      </c>
    </row>
    <row r="4336" spans="19:22" ht="12.75">
      <c r="S4336" t="str">
        <f>IF(ISNUMBER(SEARCH(ZAKL_DATA!$B$18,FU!$U4336)),U4336,"")</f>
        <v>Rouské</v>
      </c>
      <c r="T4336" t="str">
        <f t="array" ref="T4336">IFERROR(INDEX($S$3:$S$6255,SMALL(IF(ISNUMBER(SEARCH("",$S$3:$S$6255)),ROW($S$1:$S$6253),""),ROW(S4334))),"")</f>
        <v>Rouské</v>
      </c>
      <c r="U4336" t="s">
        <v>3895</v>
      </c>
      <c r="V4336">
        <v>577057.0</v>
      </c>
    </row>
    <row r="4337" spans="19:22" ht="12.75">
      <c r="S4337" t="str">
        <f>IF(ISNUMBER(SEARCH(ZAKL_DATA!$B$18,FU!$U4337)),U4337,"")</f>
        <v>Rousměrov</v>
      </c>
      <c r="T4337" t="str">
        <f t="array" ref="T4337">IFERROR(INDEX($S$3:$S$6255,SMALL(IF(ISNUMBER(SEARCH("",$S$3:$S$6255)),ROW($S$1:$S$6253),""),ROW(S4335))),"")</f>
        <v>Rousměrov</v>
      </c>
      <c r="U4337" t="s">
        <v>8769</v>
      </c>
      <c r="V4337">
        <v>577073.0</v>
      </c>
    </row>
    <row r="4338" spans="19:22" ht="12.75">
      <c r="S4338" t="str">
        <f>IF(ISNUMBER(SEARCH(ZAKL_DATA!$B$18,FU!$U4338)),U4338,"")</f>
        <v>Rovečné</v>
      </c>
      <c r="T4338" t="str">
        <f t="array" ref="T4338">IFERROR(INDEX($S$3:$S$6255,SMALL(IF(ISNUMBER(SEARCH("",$S$3:$S$6255)),ROW($S$1:$S$6253),""),ROW(S4336))),"")</f>
        <v>Rovečné</v>
      </c>
      <c r="U4338" t="s">
        <v>8770</v>
      </c>
      <c r="V4338">
        <v>577081.0</v>
      </c>
    </row>
    <row r="4339" spans="19:22" ht="12.75">
      <c r="S4339" t="str">
        <f>IF(ISNUMBER(SEARCH(ZAKL_DATA!$B$18,FU!$U4339)),U4339,"")</f>
        <v>Rovensko</v>
      </c>
      <c r="T4339" t="str">
        <f t="array" ref="T4339">IFERROR(INDEX($S$3:$S$6255,SMALL(IF(ISNUMBER(SEARCH("",$S$3:$S$6255)),ROW($S$1:$S$6253),""),ROW(S4337))),"")</f>
        <v>Rovensko</v>
      </c>
      <c r="U4339" t="s">
        <v>4952</v>
      </c>
      <c r="V4339">
        <v>577111.0</v>
      </c>
    </row>
    <row r="4340" spans="19:22" ht="12.75">
      <c r="S4340" t="str">
        <f>IF(ISNUMBER(SEARCH(ZAKL_DATA!$B$18,FU!$U4340)),U4340,"")</f>
        <v>Rovensko pod Troskami</v>
      </c>
      <c r="T4340" t="str">
        <f t="array" ref="T4340">IFERROR(INDEX($S$3:$S$6255,SMALL(IF(ISNUMBER(SEARCH("",$S$3:$S$6255)),ROW($S$1:$S$6253),""),ROW(S4338))),"")</f>
        <v>Rovensko pod Troskami</v>
      </c>
      <c r="U4340" t="s">
        <v>7518</v>
      </c>
      <c r="V4340">
        <v>577120.0</v>
      </c>
    </row>
    <row r="4341" spans="19:22" ht="12.75">
      <c r="S4341" t="str">
        <f>IF(ISNUMBER(SEARCH(ZAKL_DATA!$B$18,FU!$U4341)),U4341,"")</f>
        <v>Rovná</v>
      </c>
      <c r="T4341" t="str">
        <f t="array" ref="T4341">IFERROR(INDEX($S$3:$S$6255,SMALL(IF(ISNUMBER(SEARCH("",$S$3:$S$6255)),ROW($S$1:$S$6253),""),ROW(S4339))),"")</f>
        <v>Rovná</v>
      </c>
      <c r="U4341" t="s">
        <v>4617</v>
      </c>
      <c r="V4341">
        <v>577146.0</v>
      </c>
    </row>
    <row r="4342" spans="19:22" ht="12.75">
      <c r="S4342" t="str">
        <f>IF(ISNUMBER(SEARCH(ZAKL_DATA!$B$18,FU!$U4342)),U4342,"")</f>
        <v>Rovná</v>
      </c>
      <c r="T4342" t="str">
        <f t="array" ref="T4342">IFERROR(INDEX($S$3:$S$6255,SMALL(IF(ISNUMBER(SEARCH("",$S$3:$S$6255)),ROW($S$1:$S$6253),""),ROW(S4340))),"")</f>
        <v>Rovná</v>
      </c>
      <c r="U4342" t="s">
        <v>4617</v>
      </c>
      <c r="V4342">
        <v>577154.0</v>
      </c>
    </row>
    <row r="4343" spans="19:22" ht="12.75">
      <c r="S4343" t="str">
        <f>IF(ISNUMBER(SEARCH(ZAKL_DATA!$B$18,FU!$U4343)),U4343,"")</f>
        <v>Rovná</v>
      </c>
      <c r="T4343" t="str">
        <f t="array" ref="T4343">IFERROR(INDEX($S$3:$S$6255,SMALL(IF(ISNUMBER(SEARCH("",$S$3:$S$6255)),ROW($S$1:$S$6253),""),ROW(S4341))),"")</f>
        <v>Rovná</v>
      </c>
      <c r="U4343" t="s">
        <v>4617</v>
      </c>
      <c r="V4343">
        <v>577162.0</v>
      </c>
    </row>
    <row r="4344" spans="19:22" ht="12.75">
      <c r="S4344" t="str">
        <f>IF(ISNUMBER(SEARCH(ZAKL_DATA!$B$18,FU!$U4344)),U4344,"")</f>
        <v>Rozdrojovice</v>
      </c>
      <c r="T4344" t="str">
        <f t="array" ref="T4344">IFERROR(INDEX($S$3:$S$6255,SMALL(IF(ISNUMBER(SEARCH("",$S$3:$S$6255)),ROW($S$1:$S$6253),""),ROW(S4342))),"")</f>
        <v>Rozdrojovice</v>
      </c>
      <c r="U4344" t="s">
        <v>7918</v>
      </c>
      <c r="V4344">
        <v>577171.0</v>
      </c>
    </row>
    <row r="4345" spans="19:22" ht="12.75">
      <c r="S4345" t="str">
        <f>IF(ISNUMBER(SEARCH(ZAKL_DATA!$B$18,FU!$U4345)),U4345,"")</f>
        <v>Rozhovice</v>
      </c>
      <c r="T4345" t="str">
        <f t="array" ref="T4345">IFERROR(INDEX($S$3:$S$6255,SMALL(IF(ISNUMBER(SEARCH("",$S$3:$S$6255)),ROW($S$1:$S$6253),""),ROW(S4343))),"")</f>
        <v>Rozhovice</v>
      </c>
      <c r="U4345" t="s">
        <v>5387</v>
      </c>
      <c r="V4345">
        <v>577189.0</v>
      </c>
    </row>
    <row r="4346" spans="19:22" ht="12.75">
      <c r="S4346" t="str">
        <f>IF(ISNUMBER(SEARCH(ZAKL_DATA!$B$18,FU!$U4346)),U4346,"")</f>
        <v>Rozhraní</v>
      </c>
      <c r="T4346" t="str">
        <f t="array" ref="T4346">IFERROR(INDEX($S$3:$S$6255,SMALL(IF(ISNUMBER(SEARCH("",$S$3:$S$6255)),ROW($S$1:$S$6253),""),ROW(S4344))),"")</f>
        <v>Rozhraní</v>
      </c>
      <c r="U4346" t="s">
        <v>7595</v>
      </c>
      <c r="V4346">
        <v>577197.0</v>
      </c>
    </row>
    <row r="4347" spans="19:22" ht="12.75">
      <c r="S4347" t="str">
        <f>IF(ISNUMBER(SEARCH(ZAKL_DATA!$B$18,FU!$U4347)),U4347,"")</f>
        <v>Rozkoš</v>
      </c>
      <c r="T4347" t="str">
        <f t="array" ref="T4347">IFERROR(INDEX($S$3:$S$6255,SMALL(IF(ISNUMBER(SEARCH("",$S$3:$S$6255)),ROW($S$1:$S$6253),""),ROW(S4345))),"")</f>
        <v>Rozkoš</v>
      </c>
      <c r="U4347" t="s">
        <v>8646</v>
      </c>
      <c r="V4347">
        <v>577201.0</v>
      </c>
    </row>
    <row r="4348" spans="19:22" ht="12.75">
      <c r="S4348" t="str">
        <f>IF(ISNUMBER(SEARCH(ZAKL_DATA!$B$18,FU!$U4348)),U4348,"")</f>
        <v>Rozseč</v>
      </c>
      <c r="T4348" t="str">
        <f t="array" ref="T4348">IFERROR(INDEX($S$3:$S$6255,SMALL(IF(ISNUMBER(SEARCH("",$S$3:$S$6255)),ROW($S$1:$S$6253),""),ROW(S4346))),"")</f>
        <v>Rozseč</v>
      </c>
      <c r="U4348" t="s">
        <v>8196</v>
      </c>
      <c r="V4348">
        <v>577219.0</v>
      </c>
    </row>
    <row r="4349" spans="19:22" ht="12.75">
      <c r="S4349" t="str">
        <f>IF(ISNUMBER(SEARCH(ZAKL_DATA!$B$18,FU!$U4349)),U4349,"")</f>
        <v>Rozseč</v>
      </c>
      <c r="T4349" t="str">
        <f t="array" ref="T4349">IFERROR(INDEX($S$3:$S$6255,SMALL(IF(ISNUMBER(SEARCH("",$S$3:$S$6255)),ROW($S$1:$S$6253),""),ROW(S4347))),"")</f>
        <v>Rozseč</v>
      </c>
      <c r="U4349" t="s">
        <v>8196</v>
      </c>
      <c r="V4349">
        <v>577227.0</v>
      </c>
    </row>
    <row r="4350" spans="19:22" ht="12.75">
      <c r="S4350" t="str">
        <f>IF(ISNUMBER(SEARCH(ZAKL_DATA!$B$18,FU!$U4350)),U4350,"")</f>
        <v>Rozseč nad Kunštátem</v>
      </c>
      <c r="T4350" t="str">
        <f t="array" ref="T4350">IFERROR(INDEX($S$3:$S$6255,SMALL(IF(ISNUMBER(SEARCH("",$S$3:$S$6255)),ROW($S$1:$S$6253),""),ROW(S4348))),"")</f>
        <v>Rozseč nad Kunštátem</v>
      </c>
      <c r="U4350" t="s">
        <v>7816</v>
      </c>
      <c r="V4350">
        <v>577235.0</v>
      </c>
    </row>
    <row r="4351" spans="19:22" ht="12.75">
      <c r="S4351" t="str">
        <f>IF(ISNUMBER(SEARCH(ZAKL_DATA!$B$18,FU!$U4351)),U4351,"")</f>
        <v>Rozsíčka</v>
      </c>
      <c r="T4351" t="str">
        <f t="array" ref="T4351">IFERROR(INDEX($S$3:$S$6255,SMALL(IF(ISNUMBER(SEARCH("",$S$3:$S$6255)),ROW($S$1:$S$6253),""),ROW(S4349))),"")</f>
        <v>Rozsíčka</v>
      </c>
      <c r="U4351" t="s">
        <v>7817</v>
      </c>
      <c r="V4351">
        <v>577243.0</v>
      </c>
    </row>
    <row r="4352" spans="19:22" ht="12.75">
      <c r="S4352" t="str">
        <f>IF(ISNUMBER(SEARCH(ZAKL_DATA!$B$18,FU!$U4352)),U4352,"")</f>
        <v>Rozsochatec</v>
      </c>
      <c r="T4352" t="str">
        <f t="array" ref="T4352">IFERROR(INDEX($S$3:$S$6255,SMALL(IF(ISNUMBER(SEARCH("",$S$3:$S$6255)),ROW($S$1:$S$6253),""),ROW(S4350))),"")</f>
        <v>Rozsochatec</v>
      </c>
      <c r="U4352" t="s">
        <v>6920</v>
      </c>
      <c r="V4352">
        <v>577294.0</v>
      </c>
    </row>
    <row r="4353" spans="19:22" ht="12.75">
      <c r="S4353" t="str">
        <f>IF(ISNUMBER(SEARCH(ZAKL_DATA!$B$18,FU!$U4353)),U4353,"")</f>
        <v>Rozsochy</v>
      </c>
      <c r="T4353" t="str">
        <f t="array" ref="T4353">IFERROR(INDEX($S$3:$S$6255,SMALL(IF(ISNUMBER(SEARCH("",$S$3:$S$6255)),ROW($S$1:$S$6253),""),ROW(S4351))),"")</f>
        <v>Rozsochy</v>
      </c>
      <c r="U4353" t="s">
        <v>8771</v>
      </c>
      <c r="V4353">
        <v>577308.0</v>
      </c>
    </row>
    <row r="4354" spans="19:22" ht="12.75">
      <c r="S4354" t="str">
        <f>IF(ISNUMBER(SEARCH(ZAKL_DATA!$B$18,FU!$U4354)),U4354,"")</f>
        <v>Rozstání</v>
      </c>
      <c r="T4354" t="str">
        <f t="array" ref="T4354">IFERROR(INDEX($S$3:$S$6255,SMALL(IF(ISNUMBER(SEARCH("",$S$3:$S$6255)),ROW($S$1:$S$6253),""),ROW(S4352))),"")</f>
        <v>Rozstání</v>
      </c>
      <c r="U4354" t="s">
        <v>7596</v>
      </c>
      <c r="V4354">
        <v>577316.0</v>
      </c>
    </row>
    <row r="4355" spans="19:22" ht="12.75">
      <c r="S4355" t="str">
        <f>IF(ISNUMBER(SEARCH(ZAKL_DATA!$B$18,FU!$U4355)),U4355,"")</f>
        <v>Rozstání</v>
      </c>
      <c r="T4355" t="str">
        <f t="array" ref="T4355">IFERROR(INDEX($S$3:$S$6255,SMALL(IF(ISNUMBER(SEARCH("",$S$3:$S$6255)),ROW($S$1:$S$6253),""),ROW(S4353))),"")</f>
        <v>Rozstání</v>
      </c>
      <c r="U4355" t="s">
        <v>7596</v>
      </c>
      <c r="V4355">
        <v>577324.0</v>
      </c>
    </row>
    <row r="4356" spans="19:22" ht="12.75">
      <c r="S4356" t="str">
        <f>IF(ISNUMBER(SEARCH(ZAKL_DATA!$B$18,FU!$U4356)),U4356,"")</f>
        <v>Roztoky</v>
      </c>
      <c r="T4356" t="str">
        <f t="array" ref="T4356">IFERROR(INDEX($S$3:$S$6255,SMALL(IF(ISNUMBER(SEARCH("",$S$3:$S$6255)),ROW($S$1:$S$6253),""),ROW(S4354))),"")</f>
        <v>Roztoky</v>
      </c>
      <c r="U4356" t="s">
        <v>4844</v>
      </c>
      <c r="V4356">
        <v>577332.0</v>
      </c>
    </row>
    <row r="4357" spans="19:22" ht="12.75">
      <c r="S4357" t="str">
        <f>IF(ISNUMBER(SEARCH(ZAKL_DATA!$B$18,FU!$U4357)),U4357,"")</f>
        <v>Roztoky</v>
      </c>
      <c r="T4357" t="str">
        <f t="array" ref="T4357">IFERROR(INDEX($S$3:$S$6255,SMALL(IF(ISNUMBER(SEARCH("",$S$3:$S$6255)),ROW($S$1:$S$6253),""),ROW(S4355))),"")</f>
        <v>Roztoky</v>
      </c>
      <c r="U4357" t="s">
        <v>4844</v>
      </c>
      <c r="V4357">
        <v>577341.0</v>
      </c>
    </row>
    <row r="4358" spans="19:22" ht="12.75">
      <c r="S4358" t="str">
        <f>IF(ISNUMBER(SEARCH(ZAKL_DATA!$B$18,FU!$U4358)),U4358,"")</f>
        <v>Roztoky u Jilemnice</v>
      </c>
      <c r="T4358" t="str">
        <f t="array" ref="T4358">IFERROR(INDEX($S$3:$S$6255,SMALL(IF(ISNUMBER(SEARCH("",$S$3:$S$6255)),ROW($S$1:$S$6253),""),ROW(S4356))),"")</f>
        <v>Roztoky u Jilemnice</v>
      </c>
      <c r="U4358" t="s">
        <v>7520</v>
      </c>
      <c r="V4358">
        <v>577359.0</v>
      </c>
    </row>
    <row r="4359" spans="19:22" ht="12.75">
      <c r="S4359" t="str">
        <f>IF(ISNUMBER(SEARCH(ZAKL_DATA!$B$18,FU!$U4359)),U4359,"")</f>
        <v>Roztoky u Semil</v>
      </c>
      <c r="T4359" t="str">
        <f t="array" ref="T4359">IFERROR(INDEX($S$3:$S$6255,SMALL(IF(ISNUMBER(SEARCH("",$S$3:$S$6255)),ROW($S$1:$S$6253),""),ROW(S4357))),"")</f>
        <v>Roztoky u Semil</v>
      </c>
      <c r="U4359" t="s">
        <v>7519</v>
      </c>
      <c r="V4359">
        <v>577367.0</v>
      </c>
    </row>
    <row r="4360" spans="19:22" ht="12.75">
      <c r="S4360" t="str">
        <f>IF(ISNUMBER(SEARCH(ZAKL_DATA!$B$18,FU!$U4360)),U4360,"")</f>
        <v>Rozvadov</v>
      </c>
      <c r="T4360" t="str">
        <f t="array" ref="T4360">IFERROR(INDEX($S$3:$S$6255,SMALL(IF(ISNUMBER(SEARCH("",$S$3:$S$6255)),ROW($S$1:$S$6253),""),ROW(S4358))),"")</f>
        <v>Rozvadov</v>
      </c>
      <c r="U4360" t="s">
        <v>6262</v>
      </c>
      <c r="V4360">
        <v>577375.0</v>
      </c>
    </row>
    <row r="4361" spans="19:22" ht="12.75">
      <c r="S4361" t="str">
        <f>IF(ISNUMBER(SEARCH(ZAKL_DATA!$B$18,FU!$U4361)),U4361,"")</f>
        <v>Rožďalovice</v>
      </c>
      <c r="T4361" t="str">
        <f t="array" ref="T4361">IFERROR(INDEX($S$3:$S$6255,SMALL(IF(ISNUMBER(SEARCH("",$S$3:$S$6255)),ROW($S$1:$S$6253),""),ROW(S4359))),"")</f>
        <v>Rožďalovice</v>
      </c>
      <c r="U4361" t="s">
        <v>4695</v>
      </c>
      <c r="V4361">
        <v>577391.0</v>
      </c>
    </row>
    <row r="4362" spans="19:22" ht="12.75">
      <c r="S4362" t="str">
        <f>IF(ISNUMBER(SEARCH(ZAKL_DATA!$B$18,FU!$U4362)),U4362,"")</f>
        <v>Rožmberk nad Vltavou</v>
      </c>
      <c r="T4362" t="str">
        <f t="array" ref="T4362">IFERROR(INDEX($S$3:$S$6255,SMALL(IF(ISNUMBER(SEARCH("",$S$3:$S$6255)),ROW($S$1:$S$6253),""),ROW(S4360))),"")</f>
        <v>Rožmberk nad Vltavou</v>
      </c>
      <c r="U4362" t="s">
        <v>5250</v>
      </c>
      <c r="V4362">
        <v>577405.0</v>
      </c>
    </row>
    <row r="4363" spans="19:22" ht="12.75">
      <c r="S4363" t="str">
        <f>IF(ISNUMBER(SEARCH(ZAKL_DATA!$B$18,FU!$U4363)),U4363,"")</f>
        <v>Rožmitál na Šumavě</v>
      </c>
      <c r="T4363" t="str">
        <f t="array" ref="T4363">IFERROR(INDEX($S$3:$S$6255,SMALL(IF(ISNUMBER(SEARCH("",$S$3:$S$6255)),ROW($S$1:$S$6253),""),ROW(S4361))),"")</f>
        <v>Rožmitál na Šumavě</v>
      </c>
      <c r="U4363" t="s">
        <v>5251</v>
      </c>
      <c r="V4363">
        <v>577413.0</v>
      </c>
    </row>
    <row r="4364" spans="19:22" ht="12.75">
      <c r="S4364" t="str">
        <f>IF(ISNUMBER(SEARCH(ZAKL_DATA!$B$18,FU!$U4364)),U4364,"")</f>
        <v>Rožmitál pod Třemšínem</v>
      </c>
      <c r="T4364" t="str">
        <f t="array" ref="T4364">IFERROR(INDEX($S$3:$S$6255,SMALL(IF(ISNUMBER(SEARCH("",$S$3:$S$6255)),ROW($S$1:$S$6253),""),ROW(S4362))),"")</f>
        <v>Rožmitál pod Třemšínem</v>
      </c>
      <c r="U4364" t="s">
        <v>4981</v>
      </c>
      <c r="V4364">
        <v>577421.0</v>
      </c>
    </row>
    <row r="4365" spans="19:22" ht="12.75">
      <c r="S4365" t="str">
        <f>IF(ISNUMBER(SEARCH(ZAKL_DATA!$B$18,FU!$U4365)),U4365,"")</f>
        <v>Rožná</v>
      </c>
      <c r="T4365" t="str">
        <f t="array" ref="T4365">IFERROR(INDEX($S$3:$S$6255,SMALL(IF(ISNUMBER(SEARCH("",$S$3:$S$6255)),ROW($S$1:$S$6253),""),ROW(S4363))),"")</f>
        <v>Rožná</v>
      </c>
      <c r="U4365" t="s">
        <v>8772</v>
      </c>
      <c r="V4365">
        <v>577430.0</v>
      </c>
    </row>
    <row r="4366" spans="19:22" ht="12.75">
      <c r="S4366" t="str">
        <f>IF(ISNUMBER(SEARCH(ZAKL_DATA!$B$18,FU!$U4366)),U4366,"")</f>
        <v>Rožnov</v>
      </c>
      <c r="T4366" t="str">
        <f t="array" ref="T4366">IFERROR(INDEX($S$3:$S$6255,SMALL(IF(ISNUMBER(SEARCH("",$S$3:$S$6255)),ROW($S$1:$S$6253),""),ROW(S4364))),"")</f>
        <v>Rožnov</v>
      </c>
      <c r="U4366" t="s">
        <v>7324</v>
      </c>
      <c r="V4366">
        <v>577448.0</v>
      </c>
    </row>
    <row r="4367" spans="19:22" ht="12.75">
      <c r="S4367" t="str">
        <f>IF(ISNUMBER(SEARCH(ZAKL_DATA!$B$18,FU!$U4367)),U4367,"")</f>
        <v>Rožnov pod Radhoštěm</v>
      </c>
      <c r="T4367" t="str">
        <f t="array" ref="T4367">IFERROR(INDEX($S$3:$S$6255,SMALL(IF(ISNUMBER(SEARCH("",$S$3:$S$6255)),ROW($S$1:$S$6253),""),ROW(S4365))),"")</f>
        <v>Rožnov pod Radhoštěm</v>
      </c>
      <c r="U4367" t="s">
        <v>5170</v>
      </c>
      <c r="V4367">
        <v>577456.0</v>
      </c>
    </row>
    <row r="4368" spans="19:22" ht="12.75">
      <c r="S4368" t="str">
        <f>IF(ISNUMBER(SEARCH(ZAKL_DATA!$B$18,FU!$U4368)),U4368,"")</f>
        <v>Rpety</v>
      </c>
      <c r="T4368" t="str">
        <f t="array" ref="T4368">IFERROR(INDEX($S$3:$S$6255,SMALL(IF(ISNUMBER(SEARCH("",$S$3:$S$6255)),ROW($S$1:$S$6253),""),ROW(S4366))),"")</f>
        <v>Rpety</v>
      </c>
      <c r="U4368" t="s">
        <v>4137</v>
      </c>
      <c r="V4368">
        <v>577464.0</v>
      </c>
    </row>
    <row r="4369" spans="19:22" ht="12.75">
      <c r="S4369" t="str">
        <f>IF(ISNUMBER(SEARCH(ZAKL_DATA!$B$18,FU!$U4369)),U4369,"")</f>
        <v>Rtyně nad Bílinou</v>
      </c>
      <c r="T4369" t="str">
        <f t="array" ref="T4369">IFERROR(INDEX($S$3:$S$6255,SMALL(IF(ISNUMBER(SEARCH("",$S$3:$S$6255)),ROW($S$1:$S$6253),""),ROW(S4367))),"")</f>
        <v>Rtyně nad Bílinou</v>
      </c>
      <c r="U4369" t="s">
        <v>6804</v>
      </c>
      <c r="V4369">
        <v>577472.0</v>
      </c>
    </row>
    <row r="4370" spans="19:22" ht="12.75">
      <c r="S4370" t="str">
        <f>IF(ISNUMBER(SEARCH(ZAKL_DATA!$B$18,FU!$U4370)),U4370,"")</f>
        <v>Rtyně v Podkrkonoší</v>
      </c>
      <c r="T4370" t="str">
        <f t="array" ref="T4370">IFERROR(INDEX($S$3:$S$6255,SMALL(IF(ISNUMBER(SEARCH("",$S$3:$S$6255)),ROW($S$1:$S$6253),""),ROW(S4368))),"")</f>
        <v>Rtyně v Podkrkonoší</v>
      </c>
      <c r="U4370" t="s">
        <v>7669</v>
      </c>
      <c r="V4370">
        <v>577481.0</v>
      </c>
    </row>
    <row r="4371" spans="19:22" ht="12.75">
      <c r="S4371" t="str">
        <f>IF(ISNUMBER(SEARCH(ZAKL_DATA!$B$18,FU!$U4371)),U4371,"")</f>
        <v>Ruda</v>
      </c>
      <c r="T4371" t="str">
        <f t="array" ref="T4371">IFERROR(INDEX($S$3:$S$6255,SMALL(IF(ISNUMBER(SEARCH("",$S$3:$S$6255)),ROW($S$1:$S$6253),""),ROW(S4369))),"")</f>
        <v>Ruda</v>
      </c>
      <c r="U4371" t="s">
        <v>5075</v>
      </c>
      <c r="V4371">
        <v>577499.0</v>
      </c>
    </row>
    <row r="4372" spans="19:22" ht="12.75">
      <c r="S4372" t="str">
        <f>IF(ISNUMBER(SEARCH(ZAKL_DATA!$B$18,FU!$U4372)),U4372,"")</f>
        <v>Ruda</v>
      </c>
      <c r="T4372" t="str">
        <f t="array" ref="T4372">IFERROR(INDEX($S$3:$S$6255,SMALL(IF(ISNUMBER(SEARCH("",$S$3:$S$6255)),ROW($S$1:$S$6253),""),ROW(S4370))),"")</f>
        <v>Ruda</v>
      </c>
      <c r="U4372" t="s">
        <v>5075</v>
      </c>
      <c r="V4372">
        <v>577529.0</v>
      </c>
    </row>
    <row r="4373" spans="19:22" ht="12.75">
      <c r="S4373" t="str">
        <f>IF(ISNUMBER(SEARCH(ZAKL_DATA!$B$18,FU!$U4373)),U4373,"")</f>
        <v>Ruda nad Moravou</v>
      </c>
      <c r="T4373" t="str">
        <f t="array" ref="T4373">IFERROR(INDEX($S$3:$S$6255,SMALL(IF(ISNUMBER(SEARCH("",$S$3:$S$6255)),ROW($S$1:$S$6253),""),ROW(S4371))),"")</f>
        <v>Ruda nad Moravou</v>
      </c>
      <c r="U4373" t="s">
        <v>4958</v>
      </c>
      <c r="V4373">
        <v>577545.0</v>
      </c>
    </row>
    <row r="4374" spans="19:22" ht="12.75">
      <c r="S4374" t="str">
        <f>IF(ISNUMBER(SEARCH(ZAKL_DATA!$B$18,FU!$U4374)),U4374,"")</f>
        <v>Rudice</v>
      </c>
      <c r="T4374" t="str">
        <f t="array" ref="T4374">IFERROR(INDEX($S$3:$S$6255,SMALL(IF(ISNUMBER(SEARCH("",$S$3:$S$6255)),ROW($S$1:$S$6253),""),ROW(S4372))),"")</f>
        <v>Rudice</v>
      </c>
      <c r="U4374" t="s">
        <v>7818</v>
      </c>
      <c r="V4374">
        <v>577553.0</v>
      </c>
    </row>
    <row r="4375" spans="19:22" ht="12.75">
      <c r="S4375" t="str">
        <f>IF(ISNUMBER(SEARCH(ZAKL_DATA!$B$18,FU!$U4375)),U4375,"")</f>
        <v>Rudice</v>
      </c>
      <c r="T4375" t="str">
        <f t="array" ref="T4375">IFERROR(INDEX($S$3:$S$6255,SMALL(IF(ISNUMBER(SEARCH("",$S$3:$S$6255)),ROW($S$1:$S$6253),""),ROW(S4373))),"")</f>
        <v>Rudice</v>
      </c>
      <c r="U4375" t="s">
        <v>7818</v>
      </c>
      <c r="V4375">
        <v>577561.0</v>
      </c>
    </row>
    <row r="4376" spans="19:22" ht="12.75">
      <c r="S4376" t="str">
        <f>IF(ISNUMBER(SEARCH(ZAKL_DATA!$B$18,FU!$U4376)),U4376,"")</f>
        <v>Rudíkov</v>
      </c>
      <c r="T4376" t="str">
        <f t="array" ref="T4376">IFERROR(INDEX($S$3:$S$6255,SMALL(IF(ISNUMBER(SEARCH("",$S$3:$S$6255)),ROW($S$1:$S$6253),""),ROW(S4374))),"")</f>
        <v>Rudíkov</v>
      </c>
      <c r="U4376" t="s">
        <v>8443</v>
      </c>
      <c r="V4376">
        <v>577570.0</v>
      </c>
    </row>
    <row r="4377" spans="19:22" ht="12.75">
      <c r="S4377" t="str">
        <f>IF(ISNUMBER(SEARCH(ZAKL_DATA!$B$18,FU!$U4377)),U4377,"")</f>
        <v>Rudimov</v>
      </c>
      <c r="T4377" t="str">
        <f t="array" ref="T4377">IFERROR(INDEX($S$3:$S$6255,SMALL(IF(ISNUMBER(SEARCH("",$S$3:$S$6255)),ROW($S$1:$S$6253),""),ROW(S4375))),"")</f>
        <v>Rudimov</v>
      </c>
      <c r="U4377" t="s">
        <v>8127</v>
      </c>
      <c r="V4377">
        <v>577596.0</v>
      </c>
    </row>
    <row r="4378" spans="19:22" ht="12.75">
      <c r="S4378" t="str">
        <f>IF(ISNUMBER(SEARCH(ZAKL_DATA!$B$18,FU!$U4378)),U4378,"")</f>
        <v>Rudka</v>
      </c>
      <c r="T4378" t="str">
        <f t="array" ref="T4378">IFERROR(INDEX($S$3:$S$6255,SMALL(IF(ISNUMBER(SEARCH("",$S$3:$S$6255)),ROW($S$1:$S$6253),""),ROW(S4376))),"")</f>
        <v>Rudka</v>
      </c>
      <c r="U4378" t="s">
        <v>7919</v>
      </c>
      <c r="V4378">
        <v>577600.0</v>
      </c>
    </row>
    <row r="4379" spans="19:22" ht="12.75">
      <c r="S4379" t="str">
        <f>IF(ISNUMBER(SEARCH(ZAKL_DATA!$B$18,FU!$U4379)),U4379,"")</f>
        <v>Rudlice</v>
      </c>
      <c r="T4379" t="str">
        <f t="array" ref="T4379">IFERROR(INDEX($S$3:$S$6255,SMALL(IF(ISNUMBER(SEARCH("",$S$3:$S$6255)),ROW($S$1:$S$6253),""),ROW(S4377))),"")</f>
        <v>Rudlice</v>
      </c>
      <c r="U4379" t="s">
        <v>8647</v>
      </c>
      <c r="V4379">
        <v>577626.0</v>
      </c>
    </row>
    <row r="4380" spans="19:22" ht="12.75">
      <c r="S4380" t="str">
        <f>IF(ISNUMBER(SEARCH(ZAKL_DATA!$B$18,FU!$U4380)),U4380,"")</f>
        <v>Rudná</v>
      </c>
      <c r="T4380" t="str">
        <f t="array" ref="T4380">IFERROR(INDEX($S$3:$S$6255,SMALL(IF(ISNUMBER(SEARCH("",$S$3:$S$6255)),ROW($S$1:$S$6253),""),ROW(S4378))),"")</f>
        <v>Rudná</v>
      </c>
      <c r="U4380" t="s">
        <v>4138</v>
      </c>
      <c r="V4380">
        <v>577642.0</v>
      </c>
    </row>
    <row r="4381" spans="19:22" ht="12.75">
      <c r="S4381" t="str">
        <f>IF(ISNUMBER(SEARCH(ZAKL_DATA!$B$18,FU!$U4381)),U4381,"")</f>
        <v>Rudná</v>
      </c>
      <c r="T4381" t="str">
        <f t="array" ref="T4381">IFERROR(INDEX($S$3:$S$6255,SMALL(IF(ISNUMBER(SEARCH("",$S$3:$S$6255)),ROW($S$1:$S$6253),""),ROW(S4379))),"")</f>
        <v>Rudná</v>
      </c>
      <c r="U4381" t="s">
        <v>4138</v>
      </c>
      <c r="V4381">
        <v>577651.0</v>
      </c>
    </row>
    <row r="4382" spans="19:22" ht="12.75">
      <c r="S4382" t="str">
        <f>IF(ISNUMBER(SEARCH(ZAKL_DATA!$B$18,FU!$U4382)),U4382,"")</f>
        <v>Rudná pod Pradědem</v>
      </c>
      <c r="T4382" t="str">
        <f t="array" ref="T4382">IFERROR(INDEX($S$3:$S$6255,SMALL(IF(ISNUMBER(SEARCH("",$S$3:$S$6255)),ROW($S$1:$S$6253),""),ROW(S4380))),"")</f>
        <v>Rudná pod Pradědem</v>
      </c>
      <c r="U4382" t="s">
        <v>5708</v>
      </c>
      <c r="V4382">
        <v>577669.0</v>
      </c>
    </row>
    <row r="4383" spans="19:22" ht="12.75">
      <c r="S4383" t="str">
        <f>IF(ISNUMBER(SEARCH(ZAKL_DATA!$B$18,FU!$U4383)),U4383,"")</f>
        <v>Rudník</v>
      </c>
      <c r="T4383" t="str">
        <f t="array" ref="T4383">IFERROR(INDEX($S$3:$S$6255,SMALL(IF(ISNUMBER(SEARCH("",$S$3:$S$6255)),ROW($S$1:$S$6253),""),ROW(S4381))),"")</f>
        <v>Rudník</v>
      </c>
      <c r="U4383" t="s">
        <v>7670</v>
      </c>
      <c r="V4383">
        <v>577677.0</v>
      </c>
    </row>
    <row r="4384" spans="19:22" ht="12.75">
      <c r="S4384" t="str">
        <f>IF(ISNUMBER(SEARCH(ZAKL_DATA!$B$18,FU!$U4384)),U4384,"")</f>
        <v>Rudolec</v>
      </c>
      <c r="T4384" t="str">
        <f t="array" ref="T4384">IFERROR(INDEX($S$3:$S$6255,SMALL(IF(ISNUMBER(SEARCH("",$S$3:$S$6255)),ROW($S$1:$S$6253),""),ROW(S4382))),"")</f>
        <v>Rudolec</v>
      </c>
      <c r="U4384" t="s">
        <v>8773</v>
      </c>
      <c r="V4384">
        <v>577685.0</v>
      </c>
    </row>
    <row r="4385" spans="19:22" ht="12.75">
      <c r="S4385" t="str">
        <f>IF(ISNUMBER(SEARCH(ZAKL_DATA!$B$18,FU!$U4385)),U4385,"")</f>
        <v>Rudolfov</v>
      </c>
      <c r="T4385" t="str">
        <f t="array" ref="T4385">IFERROR(INDEX($S$3:$S$6255,SMALL(IF(ISNUMBER(SEARCH("",$S$3:$S$6255)),ROW($S$1:$S$6253),""),ROW(S4383))),"")</f>
        <v>Rudolfov</v>
      </c>
      <c r="U4385" t="s">
        <v>5183</v>
      </c>
      <c r="V4385">
        <v>577693.0</v>
      </c>
    </row>
    <row r="4386" spans="19:22" ht="12.75">
      <c r="S4386" t="str">
        <f>IF(ISNUMBER(SEARCH(ZAKL_DATA!$B$18,FU!$U4386)),U4386,"")</f>
        <v>Rudoltice</v>
      </c>
      <c r="T4386" t="str">
        <f t="array" ref="T4386">IFERROR(INDEX($S$3:$S$6255,SMALL(IF(ISNUMBER(SEARCH("",$S$3:$S$6255)),ROW($S$1:$S$6253),""),ROW(S4384))),"")</f>
        <v>Rudoltice</v>
      </c>
      <c r="U4386" t="s">
        <v>7736</v>
      </c>
      <c r="V4386">
        <v>577707.0</v>
      </c>
    </row>
    <row r="4387" spans="19:22" ht="12.75">
      <c r="S4387" t="str">
        <f>IF(ISNUMBER(SEARCH(ZAKL_DATA!$B$18,FU!$U4387)),U4387,"")</f>
        <v>Rumburk</v>
      </c>
      <c r="T4387" t="str">
        <f t="array" ref="T4387">IFERROR(INDEX($S$3:$S$6255,SMALL(IF(ISNUMBER(SEARCH("",$S$3:$S$6255)),ROW($S$1:$S$6253),""),ROW(S4385))),"")</f>
        <v>Rumburk</v>
      </c>
      <c r="U4387" t="s">
        <v>6403</v>
      </c>
      <c r="V4387">
        <v>577723.0</v>
      </c>
    </row>
    <row r="4388" spans="19:22" ht="12.75">
      <c r="S4388" t="str">
        <f>IF(ISNUMBER(SEARCH(ZAKL_DATA!$B$18,FU!$U4388)),U4388,"")</f>
        <v>Ruprechtov</v>
      </c>
      <c r="T4388" t="str">
        <f t="array" ref="T4388">IFERROR(INDEX($S$3:$S$6255,SMALL(IF(ISNUMBER(SEARCH("",$S$3:$S$6255)),ROW($S$1:$S$6253),""),ROW(S4386))),"")</f>
        <v>Ruprechtov</v>
      </c>
      <c r="U4388" t="s">
        <v>8565</v>
      </c>
      <c r="V4388">
        <v>577731.0</v>
      </c>
    </row>
    <row r="4389" spans="19:22" ht="12.75">
      <c r="S4389" t="str">
        <f>IF(ISNUMBER(SEARCH(ZAKL_DATA!$B$18,FU!$U4389)),U4389,"")</f>
        <v>Rusava</v>
      </c>
      <c r="T4389" t="str">
        <f t="array" ref="T4389">IFERROR(INDEX($S$3:$S$6255,SMALL(IF(ISNUMBER(SEARCH("",$S$3:$S$6255)),ROW($S$1:$S$6253),""),ROW(S4387))),"")</f>
        <v>Rusava</v>
      </c>
      <c r="U4389" t="s">
        <v>8277</v>
      </c>
      <c r="V4389">
        <v>577774.0</v>
      </c>
    </row>
    <row r="4390" spans="19:22" ht="12.75">
      <c r="S4390" t="str">
        <f>IF(ISNUMBER(SEARCH(ZAKL_DATA!$B$18,FU!$U4390)),U4390,"")</f>
        <v>Rusín</v>
      </c>
      <c r="T4390" t="str">
        <f t="array" ref="T4390">IFERROR(INDEX($S$3:$S$6255,SMALL(IF(ISNUMBER(SEARCH("",$S$3:$S$6255)),ROW($S$1:$S$6253),""),ROW(S4388))),"")</f>
        <v>Rusín</v>
      </c>
      <c r="U4390" t="s">
        <v>8837</v>
      </c>
      <c r="V4390">
        <v>577812.0</v>
      </c>
    </row>
    <row r="4391" spans="19:22" ht="12.75">
      <c r="S4391" t="str">
        <f>IF(ISNUMBER(SEARCH(ZAKL_DATA!$B$18,FU!$U4391)),U4391,"")</f>
        <v>Rušinov</v>
      </c>
      <c r="T4391" t="str">
        <f t="array" ref="T4391">IFERROR(INDEX($S$3:$S$6255,SMALL(IF(ISNUMBER(SEARCH("",$S$3:$S$6255)),ROW($S$1:$S$6253),""),ROW(S4389))),"")</f>
        <v>Rušinov</v>
      </c>
      <c r="U4391" t="s">
        <v>6921</v>
      </c>
      <c r="V4391">
        <v>577821.0</v>
      </c>
    </row>
    <row r="4392" spans="19:22" ht="12.75">
      <c r="S4392" t="str">
        <f>IF(ISNUMBER(SEARCH(ZAKL_DATA!$B$18,FU!$U4392)),U4392,"")</f>
        <v>Růžďka</v>
      </c>
      <c r="T4392" t="str">
        <f t="array" ref="T4392">IFERROR(INDEX($S$3:$S$6255,SMALL(IF(ISNUMBER(SEARCH("",$S$3:$S$6255)),ROW($S$1:$S$6253),""),ROW(S4390))),"")</f>
        <v>Růžďka</v>
      </c>
      <c r="U4392" t="s">
        <v>5171</v>
      </c>
      <c r="V4392">
        <v>577839.0</v>
      </c>
    </row>
    <row r="4393" spans="19:22" ht="12.75">
      <c r="S4393" t="str">
        <f>IF(ISNUMBER(SEARCH(ZAKL_DATA!$B$18,FU!$U4393)),U4393,"")</f>
        <v>Růžená</v>
      </c>
      <c r="T4393" t="str">
        <f t="array" ref="T4393">IFERROR(INDEX($S$3:$S$6255,SMALL(IF(ISNUMBER(SEARCH("",$S$3:$S$6255)),ROW($S$1:$S$6253),""),ROW(S4391))),"")</f>
        <v>Růžená</v>
      </c>
      <c r="U4393" t="s">
        <v>8197</v>
      </c>
      <c r="V4393">
        <v>577863.0</v>
      </c>
    </row>
    <row r="4394" spans="19:22" ht="12.75">
      <c r="S4394" t="str">
        <f>IF(ISNUMBER(SEARCH(ZAKL_DATA!$B$18,FU!$U4394)),U4394,"")</f>
        <v>Růžová</v>
      </c>
      <c r="T4394" t="str">
        <f t="array" ref="T4394">IFERROR(INDEX($S$3:$S$6255,SMALL(IF(ISNUMBER(SEARCH("",$S$3:$S$6255)),ROW($S$1:$S$6253),""),ROW(S4392))),"")</f>
        <v>Růžová</v>
      </c>
      <c r="U4394" t="s">
        <v>6750</v>
      </c>
      <c r="V4394">
        <v>577871.0</v>
      </c>
    </row>
    <row r="4395" spans="19:22" ht="12.75">
      <c r="S4395" t="str">
        <f>IF(ISNUMBER(SEARCH(ZAKL_DATA!$B$18,FU!$U4395)),U4395,"")</f>
        <v>Rybí</v>
      </c>
      <c r="T4395" t="str">
        <f t="array" ref="T4395">IFERROR(INDEX($S$3:$S$6255,SMALL(IF(ISNUMBER(SEARCH("",$S$3:$S$6255)),ROW($S$1:$S$6253),""),ROW(S4393))),"")</f>
        <v>Rybí</v>
      </c>
      <c r="U4395" t="s">
        <v>6849</v>
      </c>
      <c r="V4395">
        <v>577898.0</v>
      </c>
    </row>
    <row r="4396" spans="19:22" ht="12.75">
      <c r="S4396" t="str">
        <f>IF(ISNUMBER(SEARCH(ZAKL_DATA!$B$18,FU!$U4396)),U4396,"")</f>
        <v>Rybitví</v>
      </c>
      <c r="T4396" t="str">
        <f t="array" ref="T4396">IFERROR(INDEX($S$3:$S$6255,SMALL(IF(ISNUMBER(SEARCH("",$S$3:$S$6255)),ROW($S$1:$S$6253),""),ROW(S4394))),"")</f>
        <v>Rybitví</v>
      </c>
      <c r="U4396" t="s">
        <v>7395</v>
      </c>
      <c r="V4396">
        <v>577910.0</v>
      </c>
    </row>
    <row r="4397" spans="19:22" ht="12.75">
      <c r="S4397" t="str">
        <f>IF(ISNUMBER(SEARCH(ZAKL_DATA!$B$18,FU!$U4397)),U4397,"")</f>
        <v>Rybná nad Zdobnicí</v>
      </c>
      <c r="T4397" t="str">
        <f t="array" ref="T4397">IFERROR(INDEX($S$3:$S$6255,SMALL(IF(ISNUMBER(SEARCH("",$S$3:$S$6255)),ROW($S$1:$S$6253),""),ROW(S4395))),"")</f>
        <v>Rybná nad Zdobnicí</v>
      </c>
      <c r="U4397" t="s">
        <v>7463</v>
      </c>
      <c r="V4397">
        <v>577928.0</v>
      </c>
    </row>
    <row r="4398" spans="19:22" ht="12.75">
      <c r="S4398" t="str">
        <f>IF(ISNUMBER(SEARCH(ZAKL_DATA!$B$18,FU!$U4398)),U4398,"")</f>
        <v>Rybné</v>
      </c>
      <c r="T4398" t="str">
        <f t="array" ref="T4398">IFERROR(INDEX($S$3:$S$6255,SMALL(IF(ISNUMBER(SEARCH("",$S$3:$S$6255)),ROW($S$1:$S$6253),""),ROW(S4396))),"")</f>
        <v>Rybné</v>
      </c>
      <c r="U4398" t="s">
        <v>8198</v>
      </c>
      <c r="V4398">
        <v>577936.0</v>
      </c>
    </row>
    <row r="4399" spans="19:22" ht="12.75">
      <c r="S4399" t="str">
        <f>IF(ISNUMBER(SEARCH(ZAKL_DATA!$B$18,FU!$U4399)),U4399,"")</f>
        <v>Rybnice</v>
      </c>
      <c r="T4399" t="str">
        <f t="array" ref="T4399">IFERROR(INDEX($S$3:$S$6255,SMALL(IF(ISNUMBER(SEARCH("",$S$3:$S$6255)),ROW($S$1:$S$6253),""),ROW(S4397))),"")</f>
        <v>Rybnice</v>
      </c>
      <c r="U4399" t="s">
        <v>6157</v>
      </c>
      <c r="V4399">
        <v>577944.0</v>
      </c>
    </row>
    <row r="4400" spans="19:22" ht="12.75">
      <c r="S4400" t="str">
        <f>IF(ISNUMBER(SEARCH(ZAKL_DATA!$B$18,FU!$U4400)),U4400,"")</f>
        <v>Rybníček</v>
      </c>
      <c r="T4400" t="str">
        <f t="array" ref="T4400">IFERROR(INDEX($S$3:$S$6255,SMALL(IF(ISNUMBER(SEARCH("",$S$3:$S$6255)),ROW($S$1:$S$6253),""),ROW(S4398))),"")</f>
        <v>Rybníček</v>
      </c>
      <c r="U4400" t="s">
        <v>5889</v>
      </c>
      <c r="V4400">
        <v>577961.0</v>
      </c>
    </row>
    <row r="4401" spans="19:22" ht="12.75">
      <c r="S4401" t="str">
        <f>IF(ISNUMBER(SEARCH(ZAKL_DATA!$B$18,FU!$U4401)),U4401,"")</f>
        <v>Rybníček</v>
      </c>
      <c r="T4401" t="str">
        <f t="array" ref="T4401">IFERROR(INDEX($S$3:$S$6255,SMALL(IF(ISNUMBER(SEARCH("",$S$3:$S$6255)),ROW($S$1:$S$6253),""),ROW(S4399))),"")</f>
        <v>Rybníček</v>
      </c>
      <c r="U4401" t="s">
        <v>5889</v>
      </c>
      <c r="V4401">
        <v>577979.0</v>
      </c>
    </row>
    <row r="4402" spans="19:22" ht="12.75">
      <c r="S4402" t="str">
        <f>IF(ISNUMBER(SEARCH(ZAKL_DATA!$B$18,FU!$U4402)),U4402,"")</f>
        <v>Rybník</v>
      </c>
      <c r="T4402" t="str">
        <f t="array" ref="T4402">IFERROR(INDEX($S$3:$S$6255,SMALL(IF(ISNUMBER(SEARCH("",$S$3:$S$6255)),ROW($S$1:$S$6253),""),ROW(S4400))),"")</f>
        <v>Rybník</v>
      </c>
      <c r="U4402" t="s">
        <v>5397</v>
      </c>
      <c r="V4402">
        <v>577987.0</v>
      </c>
    </row>
    <row r="4403" spans="19:22" ht="12.75">
      <c r="S4403" t="str">
        <f>IF(ISNUMBER(SEARCH(ZAKL_DATA!$B$18,FU!$U4403)),U4403,"")</f>
        <v>Rybník</v>
      </c>
      <c r="T4403" t="str">
        <f t="array" ref="T4403">IFERROR(INDEX($S$3:$S$6255,SMALL(IF(ISNUMBER(SEARCH("",$S$3:$S$6255)),ROW($S$1:$S$6253),""),ROW(S4401))),"")</f>
        <v>Rybník</v>
      </c>
      <c r="U4403" t="s">
        <v>5397</v>
      </c>
      <c r="V4403">
        <v>577995.0</v>
      </c>
    </row>
    <row r="4404" spans="19:22" ht="12.75">
      <c r="S4404" t="str">
        <f>IF(ISNUMBER(SEARCH(ZAKL_DATA!$B$18,FU!$U4404)),U4404,"")</f>
        <v>Rybníky</v>
      </c>
      <c r="T4404" t="str">
        <f t="array" ref="T4404">IFERROR(INDEX($S$3:$S$6255,SMALL(IF(ISNUMBER(SEARCH("",$S$3:$S$6255)),ROW($S$1:$S$6253),""),ROW(S4402))),"")</f>
        <v>Rybníky</v>
      </c>
      <c r="U4404" t="s">
        <v>4983</v>
      </c>
      <c r="V4404">
        <v>578002.0</v>
      </c>
    </row>
    <row r="4405" spans="19:22" ht="12.75">
      <c r="S4405" t="str">
        <f>IF(ISNUMBER(SEARCH(ZAKL_DATA!$B$18,FU!$U4405)),U4405,"")</f>
        <v>Rybníky</v>
      </c>
      <c r="T4405" t="str">
        <f t="array" ref="T4405">IFERROR(INDEX($S$3:$S$6255,SMALL(IF(ISNUMBER(SEARCH("",$S$3:$S$6255)),ROW($S$1:$S$6253),""),ROW(S4403))),"")</f>
        <v>Rybníky</v>
      </c>
      <c r="U4405" t="s">
        <v>4983</v>
      </c>
      <c r="V4405">
        <v>578011.0</v>
      </c>
    </row>
    <row r="4406" spans="19:22" ht="12.75">
      <c r="S4406" t="str">
        <f>IF(ISNUMBER(SEARCH(ZAKL_DATA!$B$18,FU!$U4406)),U4406,"")</f>
        <v>Rybniště</v>
      </c>
      <c r="T4406" t="str">
        <f t="array" ref="T4406">IFERROR(INDEX($S$3:$S$6255,SMALL(IF(ISNUMBER(SEARCH("",$S$3:$S$6255)),ROW($S$1:$S$6253),""),ROW(S4404))),"")</f>
        <v>Rybniště</v>
      </c>
      <c r="U4406" t="s">
        <v>6405</v>
      </c>
      <c r="V4406">
        <v>578029.0</v>
      </c>
    </row>
    <row r="4407" spans="19:22" ht="12.75">
      <c r="S4407" t="str">
        <f>IF(ISNUMBER(SEARCH(ZAKL_DATA!$B$18,FU!$U4407)),U4407,"")</f>
        <v>Rychnov na Moravě</v>
      </c>
      <c r="T4407" t="str">
        <f t="array" ref="T4407">IFERROR(INDEX($S$3:$S$6255,SMALL(IF(ISNUMBER(SEARCH("",$S$3:$S$6255)),ROW($S$1:$S$6253),""),ROW(S4405))),"")</f>
        <v>Rychnov na Moravě</v>
      </c>
      <c r="U4407" t="s">
        <v>7597</v>
      </c>
      <c r="V4407">
        <v>578037.0</v>
      </c>
    </row>
    <row r="4408" spans="19:22" ht="12.75">
      <c r="S4408" t="str">
        <f>IF(ISNUMBER(SEARCH(ZAKL_DATA!$B$18,FU!$U4408)),U4408,"")</f>
        <v>Rychnov nad Kněžnou</v>
      </c>
      <c r="T4408" t="str">
        <f t="array" ref="T4408">IFERROR(INDEX($S$3:$S$6255,SMALL(IF(ISNUMBER(SEARCH("",$S$3:$S$6255)),ROW($S$1:$S$6253),""),ROW(S4406))),"")</f>
        <v>Rychnov nad Kněžnou</v>
      </c>
      <c r="U4408" t="s">
        <v>7426</v>
      </c>
      <c r="V4408">
        <v>578045.0</v>
      </c>
    </row>
    <row r="4409" spans="19:22" ht="12.75">
      <c r="S4409" t="str">
        <f>IF(ISNUMBER(SEARCH(ZAKL_DATA!$B$18,FU!$U4409)),U4409,"")</f>
        <v>Rychnov u Jablonce nad Nisou</v>
      </c>
      <c r="T4409" t="str">
        <f t="array" ref="T4409">IFERROR(INDEX($S$3:$S$6255,SMALL(IF(ISNUMBER(SEARCH("",$S$3:$S$6255)),ROW($S$1:$S$6253),""),ROW(S4407))),"")</f>
        <v>Rychnov u Jablonce nad Nisou</v>
      </c>
      <c r="U4409" t="s">
        <v>6491</v>
      </c>
      <c r="V4409">
        <v>578053.0</v>
      </c>
    </row>
    <row r="4410" spans="19:22" ht="12.75">
      <c r="S4410" t="str">
        <f>IF(ISNUMBER(SEARCH(ZAKL_DATA!$B$18,FU!$U4410)),U4410,"")</f>
        <v>Rychnovek</v>
      </c>
      <c r="T4410" t="str">
        <f t="array" ref="T4410">IFERROR(INDEX($S$3:$S$6255,SMALL(IF(ISNUMBER(SEARCH("",$S$3:$S$6255)),ROW($S$1:$S$6253),""),ROW(S4408))),"")</f>
        <v>Rychnovek</v>
      </c>
      <c r="U4410" t="s">
        <v>7325</v>
      </c>
      <c r="V4410">
        <v>578061.0</v>
      </c>
    </row>
    <row r="4411" spans="19:22" ht="12.75">
      <c r="S4411" t="str">
        <f>IF(ISNUMBER(SEARCH(ZAKL_DATA!$B$18,FU!$U4411)),U4411,"")</f>
        <v>Rychvald</v>
      </c>
      <c r="T4411" t="str">
        <f t="array" ref="T4411">IFERROR(INDEX($S$3:$S$6255,SMALL(IF(ISNUMBER(SEARCH("",$S$3:$S$6255)),ROW($S$1:$S$6253),""),ROW(S4409))),"")</f>
        <v>Rychvald</v>
      </c>
      <c r="U4411" t="s">
        <v>8923</v>
      </c>
      <c r="V4411">
        <v>578070.0</v>
      </c>
    </row>
    <row r="4412" spans="19:22" ht="12.75">
      <c r="S4412" t="str">
        <f>IF(ISNUMBER(SEARCH(ZAKL_DATA!$B$18,FU!$U4412)),U4412,"")</f>
        <v>Ryjice</v>
      </c>
      <c r="T4412" t="str">
        <f t="array" ref="T4412">IFERROR(INDEX($S$3:$S$6255,SMALL(IF(ISNUMBER(SEARCH("",$S$3:$S$6255)),ROW($S$1:$S$6253),""),ROW(S4410))),"")</f>
        <v>Ryjice</v>
      </c>
      <c r="U4412" t="s">
        <v>5283</v>
      </c>
      <c r="V4412">
        <v>578088.0</v>
      </c>
    </row>
    <row r="4413" spans="19:22" ht="12.75">
      <c r="S4413" t="str">
        <f>IF(ISNUMBER(SEARCH(ZAKL_DATA!$B$18,FU!$U4413)),U4413,"")</f>
        <v>Rýmařov</v>
      </c>
      <c r="T4413" t="str">
        <f t="array" ref="T4413">IFERROR(INDEX($S$3:$S$6255,SMALL(IF(ISNUMBER(SEARCH("",$S$3:$S$6255)),ROW($S$1:$S$6253),""),ROW(S4411))),"")</f>
        <v>Rýmařov</v>
      </c>
      <c r="U4413" t="s">
        <v>8838</v>
      </c>
      <c r="V4413">
        <v>578096.0</v>
      </c>
    </row>
    <row r="4414" spans="19:22" ht="12.75">
      <c r="S4414" t="str">
        <f>IF(ISNUMBER(SEARCH(ZAKL_DATA!$B$18,FU!$U4414)),U4414,"")</f>
        <v>Rymice</v>
      </c>
      <c r="T4414" t="str">
        <f t="array" ref="T4414">IFERROR(INDEX($S$3:$S$6255,SMALL(IF(ISNUMBER(SEARCH("",$S$3:$S$6255)),ROW($S$1:$S$6253),""),ROW(S4412))),"")</f>
        <v>Rymice</v>
      </c>
      <c r="U4414" t="s">
        <v>8278</v>
      </c>
      <c r="V4414">
        <v>578100.0</v>
      </c>
    </row>
    <row r="4415" spans="19:22" ht="12.75">
      <c r="S4415" t="str">
        <f>IF(ISNUMBER(SEARCH(ZAKL_DATA!$B$18,FU!$U4415)),U4415,"")</f>
        <v>Rynárec</v>
      </c>
      <c r="T4415" t="str">
        <f t="array" ref="T4415">IFERROR(INDEX($S$3:$S$6255,SMALL(IF(ISNUMBER(SEARCH("",$S$3:$S$6255)),ROW($S$1:$S$6253),""),ROW(S4413))),"")</f>
        <v>Rynárec</v>
      </c>
      <c r="U4415" t="s">
        <v>6334</v>
      </c>
      <c r="V4415">
        <v>578118.0</v>
      </c>
    </row>
    <row r="4416" spans="19:22" ht="12.75">
      <c r="S4416" t="str">
        <f>IF(ISNUMBER(SEARCH(ZAKL_DATA!$B$18,FU!$U4416)),U4416,"")</f>
        <v>Rynholec</v>
      </c>
      <c r="T4416" t="str">
        <f t="array" ref="T4416">IFERROR(INDEX($S$3:$S$6255,SMALL(IF(ISNUMBER(SEARCH("",$S$3:$S$6255)),ROW($S$1:$S$6253),""),ROW(S4414))),"")</f>
        <v>Rynholec</v>
      </c>
      <c r="U4416" t="s">
        <v>5076</v>
      </c>
      <c r="V4416">
        <v>578126.0</v>
      </c>
    </row>
    <row r="4417" spans="19:22" ht="12.75">
      <c r="S4417" t="str">
        <f>IF(ISNUMBER(SEARCH(ZAKL_DATA!$B$18,FU!$U4417)),U4417,"")</f>
        <v>Rynoltice</v>
      </c>
      <c r="T4417" t="str">
        <f t="array" ref="T4417">IFERROR(INDEX($S$3:$S$6255,SMALL(IF(ISNUMBER(SEARCH("",$S$3:$S$6255)),ROW($S$1:$S$6253),""),ROW(S4415))),"")</f>
        <v>Rynoltice</v>
      </c>
      <c r="U4417" t="s">
        <v>6541</v>
      </c>
      <c r="V4417">
        <v>578134.0</v>
      </c>
    </row>
    <row r="4418" spans="19:22" ht="12.75">
      <c r="S4418" t="str">
        <f>IF(ISNUMBER(SEARCH(ZAKL_DATA!$B$18,FU!$U4418)),U4418,"")</f>
        <v>Ryžoviště</v>
      </c>
      <c r="T4418" t="str">
        <f t="array" ref="T4418">IFERROR(INDEX($S$3:$S$6255,SMALL(IF(ISNUMBER(SEARCH("",$S$3:$S$6255)),ROW($S$1:$S$6253),""),ROW(S4416))),"")</f>
        <v>Ryžoviště</v>
      </c>
      <c r="U4418" t="s">
        <v>8839</v>
      </c>
      <c r="V4418">
        <v>578142.0</v>
      </c>
    </row>
    <row r="4419" spans="19:22" ht="12.75">
      <c r="S4419" t="str">
        <f>IF(ISNUMBER(SEARCH(ZAKL_DATA!$B$18,FU!$U4419)),U4419,"")</f>
        <v>Řásná</v>
      </c>
      <c r="T4419" t="str">
        <f t="array" ref="T4419">IFERROR(INDEX($S$3:$S$6255,SMALL(IF(ISNUMBER(SEARCH("",$S$3:$S$6255)),ROW($S$1:$S$6253),""),ROW(S4417))),"")</f>
        <v>Řásná</v>
      </c>
      <c r="U4419" t="s">
        <v>8199</v>
      </c>
      <c r="V4419">
        <v>578151.0</v>
      </c>
    </row>
    <row r="4420" spans="19:22" ht="12.75">
      <c r="S4420" t="str">
        <f>IF(ISNUMBER(SEARCH(ZAKL_DATA!$B$18,FU!$U4420)),U4420,"")</f>
        <v>Řečany nad Labem</v>
      </c>
      <c r="T4420" t="str">
        <f t="array" ref="T4420">IFERROR(INDEX($S$3:$S$6255,SMALL(IF(ISNUMBER(SEARCH("",$S$3:$S$6255)),ROW($S$1:$S$6253),""),ROW(S4418))),"")</f>
        <v>Řečany nad Labem</v>
      </c>
      <c r="U4420" t="s">
        <v>7396</v>
      </c>
      <c r="V4420">
        <v>578169.0</v>
      </c>
    </row>
    <row r="4421" spans="19:22" ht="12.75">
      <c r="S4421" t="str">
        <f>IF(ISNUMBER(SEARCH(ZAKL_DATA!$B$18,FU!$U4421)),U4421,"")</f>
        <v>Řečice</v>
      </c>
      <c r="T4421" t="str">
        <f t="array" ref="T4421">IFERROR(INDEX($S$3:$S$6255,SMALL(IF(ISNUMBER(SEARCH("",$S$3:$S$6255)),ROW($S$1:$S$6253),""),ROW(S4419))),"")</f>
        <v>Řečice</v>
      </c>
      <c r="U4421" t="s">
        <v>5463</v>
      </c>
      <c r="V4421">
        <v>578177.0</v>
      </c>
    </row>
    <row r="4422" spans="19:22" ht="12.75">
      <c r="S4422" t="str">
        <f>IF(ISNUMBER(SEARCH(ZAKL_DATA!$B$18,FU!$U4422)),U4422,"")</f>
        <v>Řečice</v>
      </c>
      <c r="T4422" t="str">
        <f t="array" ref="T4422">IFERROR(INDEX($S$3:$S$6255,SMALL(IF(ISNUMBER(SEARCH("",$S$3:$S$6255)),ROW($S$1:$S$6253),""),ROW(S4420))),"")</f>
        <v>Řečice</v>
      </c>
      <c r="U4422" t="s">
        <v>5463</v>
      </c>
      <c r="V4422">
        <v>578185.0</v>
      </c>
    </row>
    <row r="4423" spans="19:22" ht="12.75">
      <c r="S4423" t="str">
        <f>IF(ISNUMBER(SEARCH(ZAKL_DATA!$B$18,FU!$U4423)),U4423,"")</f>
        <v>Řehenice</v>
      </c>
      <c r="T4423" t="str">
        <f t="array" ref="T4423">IFERROR(INDEX($S$3:$S$6255,SMALL(IF(ISNUMBER(SEARCH("",$S$3:$S$6255)),ROW($S$1:$S$6253),""),ROW(S4421))),"")</f>
        <v>Řehenice</v>
      </c>
      <c r="U4423" t="s">
        <v>4770</v>
      </c>
      <c r="V4423">
        <v>578193.0</v>
      </c>
    </row>
    <row r="4424" spans="19:22" ht="12.75">
      <c r="S4424" t="str">
        <f>IF(ISNUMBER(SEARCH(ZAKL_DATA!$B$18,FU!$U4424)),U4424,"")</f>
        <v>Řehlovice</v>
      </c>
      <c r="T4424" t="str">
        <f t="array" ref="T4424">IFERROR(INDEX($S$3:$S$6255,SMALL(IF(ISNUMBER(SEARCH("",$S$3:$S$6255)),ROW($S$1:$S$6253),""),ROW(S4422))),"")</f>
        <v>Řehlovice</v>
      </c>
      <c r="U4424" t="s">
        <v>6821</v>
      </c>
      <c r="V4424">
        <v>578207.0</v>
      </c>
    </row>
    <row r="4425" spans="19:22" ht="12.75">
      <c r="S4425" t="str">
        <f>IF(ISNUMBER(SEARCH(ZAKL_DATA!$B$18,FU!$U4425)),U4425,"")</f>
        <v>Řeka</v>
      </c>
      <c r="T4425" t="str">
        <f t="array" ref="T4425">IFERROR(INDEX($S$3:$S$6255,SMALL(IF(ISNUMBER(SEARCH("",$S$3:$S$6255)),ROW($S$1:$S$6253),""),ROW(S4423))),"")</f>
        <v>Řeka</v>
      </c>
      <c r="U4425" t="s">
        <v>5766</v>
      </c>
      <c r="V4425">
        <v>578215.0</v>
      </c>
    </row>
    <row r="4426" spans="19:22" ht="12.75">
      <c r="S4426" t="str">
        <f>IF(ISNUMBER(SEARCH(ZAKL_DATA!$B$18,FU!$U4426)),U4426,"")</f>
        <v>Řemíčov</v>
      </c>
      <c r="T4426" t="str">
        <f t="array" ref="T4426">IFERROR(INDEX($S$3:$S$6255,SMALL(IF(ISNUMBER(SEARCH("",$S$3:$S$6255)),ROW($S$1:$S$6253),""),ROW(S4424))),"")</f>
        <v>Řemíčov</v>
      </c>
      <c r="U4426" t="s">
        <v>6217</v>
      </c>
      <c r="V4426">
        <v>578223.0</v>
      </c>
    </row>
    <row r="4427" spans="19:22" ht="12.75">
      <c r="S4427" t="str">
        <f>IF(ISNUMBER(SEARCH(ZAKL_DATA!$B$18,FU!$U4427)),U4427,"")</f>
        <v>Řenče</v>
      </c>
      <c r="T4427" t="str">
        <f t="array" ref="T4427">IFERROR(INDEX($S$3:$S$6255,SMALL(IF(ISNUMBER(SEARCH("",$S$3:$S$6255)),ROW($S$1:$S$6253),""),ROW(S4425))),"")</f>
        <v>Řenče</v>
      </c>
      <c r="U4427" t="s">
        <v>6094</v>
      </c>
      <c r="V4427">
        <v>578231.0</v>
      </c>
    </row>
    <row r="4428" spans="19:22" ht="12.75">
      <c r="S4428" t="str">
        <f>IF(ISNUMBER(SEARCH(ZAKL_DATA!$B$18,FU!$U4428)),U4428,"")</f>
        <v>Řendějov</v>
      </c>
      <c r="T4428" t="str">
        <f t="array" ref="T4428">IFERROR(INDEX($S$3:$S$6255,SMALL(IF(ISNUMBER(SEARCH("",$S$3:$S$6255)),ROW($S$1:$S$6253),""),ROW(S4426))),"")</f>
        <v>Řendějov</v>
      </c>
      <c r="U4428" t="s">
        <v>4389</v>
      </c>
      <c r="V4428">
        <v>578240.0</v>
      </c>
    </row>
    <row r="4429" spans="19:22" ht="12.75">
      <c r="S4429" t="str">
        <f>IF(ISNUMBER(SEARCH(ZAKL_DATA!$B$18,FU!$U4429)),U4429,"")</f>
        <v>Řepeč</v>
      </c>
      <c r="T4429" t="str">
        <f t="array" ref="T4429">IFERROR(INDEX($S$3:$S$6255,SMALL(IF(ISNUMBER(SEARCH("",$S$3:$S$6255)),ROW($S$1:$S$6253),""),ROW(S4427))),"")</f>
        <v>Řepeč</v>
      </c>
      <c r="U4429" t="s">
        <v>5800</v>
      </c>
      <c r="V4429">
        <v>578258.0</v>
      </c>
    </row>
    <row r="4430" spans="19:22" ht="12.75">
      <c r="S4430" t="str">
        <f>IF(ISNUMBER(SEARCH(ZAKL_DATA!$B$18,FU!$U4430)),U4430,"")</f>
        <v>Řepice</v>
      </c>
      <c r="T4430" t="str">
        <f t="array" ref="T4430">IFERROR(INDEX($S$3:$S$6255,SMALL(IF(ISNUMBER(SEARCH("",$S$3:$S$6255)),ROW($S$1:$S$6253),""),ROW(S4428))),"")</f>
        <v>Řepice</v>
      </c>
      <c r="U4430" t="s">
        <v>4615</v>
      </c>
      <c r="V4430">
        <v>578266.0</v>
      </c>
    </row>
    <row r="4431" spans="19:22" ht="12.75">
      <c r="S4431" t="str">
        <f>IF(ISNUMBER(SEARCH(ZAKL_DATA!$B$18,FU!$U4431)),U4431,"")</f>
        <v>Řepín</v>
      </c>
      <c r="T4431" t="str">
        <f t="array" ref="T4431">IFERROR(INDEX($S$3:$S$6255,SMALL(IF(ISNUMBER(SEARCH("",$S$3:$S$6255)),ROW($S$1:$S$6253),""),ROW(S4429))),"")</f>
        <v>Řepín</v>
      </c>
      <c r="U4431" t="s">
        <v>4464</v>
      </c>
      <c r="V4431">
        <v>578274.0</v>
      </c>
    </row>
    <row r="4432" spans="19:22" ht="12.75">
      <c r="S4432" t="str">
        <f>IF(ISNUMBER(SEARCH(ZAKL_DATA!$B$18,FU!$U4432)),U4432,"")</f>
        <v>Řepiště</v>
      </c>
      <c r="T4432" t="str">
        <f t="array" ref="T4432">IFERROR(INDEX($S$3:$S$6255,SMALL(IF(ISNUMBER(SEARCH("",$S$3:$S$6255)),ROW($S$1:$S$6253),""),ROW(S4430))),"")</f>
        <v>Řepiště</v>
      </c>
      <c r="U4432" t="s">
        <v>6872</v>
      </c>
      <c r="V4432">
        <v>578282.0</v>
      </c>
    </row>
    <row r="4433" spans="19:22" ht="12.75">
      <c r="S4433" t="str">
        <f>IF(ISNUMBER(SEARCH(ZAKL_DATA!$B$18,FU!$U4433)),U4433,"")</f>
        <v>Řepníky</v>
      </c>
      <c r="T4433" t="str">
        <f t="array" ref="T4433">IFERROR(INDEX($S$3:$S$6255,SMALL(IF(ISNUMBER(SEARCH("",$S$3:$S$6255)),ROW($S$1:$S$6253),""),ROW(S4431))),"")</f>
        <v>Řepníky</v>
      </c>
      <c r="U4433" t="s">
        <v>7142</v>
      </c>
      <c r="V4433">
        <v>578291.0</v>
      </c>
    </row>
    <row r="4434" spans="19:22" ht="12.75">
      <c r="S4434" t="str">
        <f>IF(ISNUMBER(SEARCH(ZAKL_DATA!$B$18,FU!$U4434)),U4434,"")</f>
        <v>Řepov</v>
      </c>
      <c r="T4434" t="str">
        <f t="array" ref="T4434">IFERROR(INDEX($S$3:$S$6255,SMALL(IF(ISNUMBER(SEARCH("",$S$3:$S$6255)),ROW($S$1:$S$6253),""),ROW(S4432))),"")</f>
        <v>Řepov</v>
      </c>
      <c r="U4434" t="s">
        <v>4589</v>
      </c>
      <c r="V4434">
        <v>578304.0</v>
      </c>
    </row>
    <row r="4435" spans="19:22" ht="12.75">
      <c r="S4435" t="str">
        <f>IF(ISNUMBER(SEARCH(ZAKL_DATA!$B$18,FU!$U4435)),U4435,"")</f>
        <v>Řeřichy</v>
      </c>
      <c r="T4435" t="str">
        <f t="array" ref="T4435">IFERROR(INDEX($S$3:$S$6255,SMALL(IF(ISNUMBER(SEARCH("",$S$3:$S$6255)),ROW($S$1:$S$6253),""),ROW(S4433))),"")</f>
        <v>Řeřichy</v>
      </c>
      <c r="U4435" t="s">
        <v>6633</v>
      </c>
      <c r="V4435">
        <v>578312.0</v>
      </c>
    </row>
    <row r="4436" spans="19:22" ht="12.75">
      <c r="S4436" t="str">
        <f>IF(ISNUMBER(SEARCH(ZAKL_DATA!$B$18,FU!$U4436)),U4436,"")</f>
        <v>Řestoky</v>
      </c>
      <c r="T4436" t="str">
        <f t="array" ref="T4436">IFERROR(INDEX($S$3:$S$6255,SMALL(IF(ISNUMBER(SEARCH("",$S$3:$S$6255)),ROW($S$1:$S$6253),""),ROW(S4434))),"")</f>
        <v>Řestoky</v>
      </c>
      <c r="U4436" t="s">
        <v>7143</v>
      </c>
      <c r="V4436">
        <v>578321.0</v>
      </c>
    </row>
    <row r="4437" spans="19:22" ht="12.75">
      <c r="S4437" t="str">
        <f>IF(ISNUMBER(SEARCH(ZAKL_DATA!$B$18,FU!$U4437)),U4437,"")</f>
        <v>Řetová</v>
      </c>
      <c r="T4437" t="str">
        <f t="array" ref="T4437">IFERROR(INDEX($S$3:$S$6255,SMALL(IF(ISNUMBER(SEARCH("",$S$3:$S$6255)),ROW($S$1:$S$6253),""),ROW(S4435))),"")</f>
        <v>Řetová</v>
      </c>
      <c r="U4437" t="s">
        <v>7737</v>
      </c>
      <c r="V4437">
        <v>578339.0</v>
      </c>
    </row>
    <row r="4438" spans="19:22" ht="12.75">
      <c r="S4438" t="str">
        <f>IF(ISNUMBER(SEARCH(ZAKL_DATA!$B$18,FU!$U4438)),U4438,"")</f>
        <v>Řetůvka</v>
      </c>
      <c r="T4438" t="str">
        <f t="array" ref="T4438">IFERROR(INDEX($S$3:$S$6255,SMALL(IF(ISNUMBER(SEARCH("",$S$3:$S$6255)),ROW($S$1:$S$6253),""),ROW(S4436))),"")</f>
        <v>Řetůvka</v>
      </c>
      <c r="U4438" t="s">
        <v>7738</v>
      </c>
      <c r="V4438">
        <v>578347.0</v>
      </c>
    </row>
    <row r="4439" spans="19:22" ht="12.75">
      <c r="S4439" t="str">
        <f>IF(ISNUMBER(SEARCH(ZAKL_DATA!$B$18,FU!$U4439)),U4439,"")</f>
        <v>Řevnice</v>
      </c>
      <c r="T4439" t="str">
        <f t="array" ref="T4439">IFERROR(INDEX($S$3:$S$6255,SMALL(IF(ISNUMBER(SEARCH("",$S$3:$S$6255)),ROW($S$1:$S$6253),""),ROW(S4437))),"")</f>
        <v>Řevnice</v>
      </c>
      <c r="U4439" t="s">
        <v>4845</v>
      </c>
      <c r="V4439">
        <v>578355.0</v>
      </c>
    </row>
    <row r="4440" spans="19:22" ht="12.75">
      <c r="S4440" t="str">
        <f>IF(ISNUMBER(SEARCH(ZAKL_DATA!$B$18,FU!$U4440)),U4440,"")</f>
        <v>Řevničov</v>
      </c>
      <c r="T4440" t="str">
        <f t="array" ref="T4440">IFERROR(INDEX($S$3:$S$6255,SMALL(IF(ISNUMBER(SEARCH("",$S$3:$S$6255)),ROW($S$1:$S$6253),""),ROW(S4438))),"")</f>
        <v>Řevničov</v>
      </c>
      <c r="U4440" t="s">
        <v>5078</v>
      </c>
      <c r="V4440">
        <v>578363.0</v>
      </c>
    </row>
    <row r="4441" spans="19:22" ht="12.75">
      <c r="S4441" t="str">
        <f>IF(ISNUMBER(SEARCH(ZAKL_DATA!$B$18,FU!$U4441)),U4441,"")</f>
        <v>Řícmanice</v>
      </c>
      <c r="T4441" t="str">
        <f t="array" ref="T4441">IFERROR(INDEX($S$3:$S$6255,SMALL(IF(ISNUMBER(SEARCH("",$S$3:$S$6255)),ROW($S$1:$S$6253),""),ROW(S4439))),"")</f>
        <v>Řícmanice</v>
      </c>
      <c r="U4441" t="s">
        <v>7920</v>
      </c>
      <c r="V4441">
        <v>578371.0</v>
      </c>
    </row>
    <row r="4442" spans="19:22" ht="12.75">
      <c r="S4442" t="str">
        <f>IF(ISNUMBER(SEARCH(ZAKL_DATA!$B$18,FU!$U4442)),U4442,"")</f>
        <v>Říčany</v>
      </c>
      <c r="T4442" t="str">
        <f t="array" ref="T4442">IFERROR(INDEX($S$3:$S$6255,SMALL(IF(ISNUMBER(SEARCH("",$S$3:$S$6255)),ROW($S$1:$S$6253),""),ROW(S4440))),"")</f>
        <v>Říčany</v>
      </c>
      <c r="U4442" t="s">
        <v>4771</v>
      </c>
      <c r="V4442">
        <v>578380.0</v>
      </c>
    </row>
    <row r="4443" spans="19:22" ht="12.75">
      <c r="S4443" t="str">
        <f>IF(ISNUMBER(SEARCH(ZAKL_DATA!$B$18,FU!$U4443)),U4443,"")</f>
        <v>Říčany</v>
      </c>
      <c r="T4443" t="str">
        <f t="array" ref="T4443">IFERROR(INDEX($S$3:$S$6255,SMALL(IF(ISNUMBER(SEARCH("",$S$3:$S$6255)),ROW($S$1:$S$6253),""),ROW(S4441))),"")</f>
        <v>Říčany</v>
      </c>
      <c r="U4443" t="s">
        <v>4771</v>
      </c>
      <c r="V4443">
        <v>578398.0</v>
      </c>
    </row>
    <row r="4444" spans="19:22" ht="12.75">
      <c r="S4444" t="str">
        <f>IF(ISNUMBER(SEARCH(ZAKL_DATA!$B$18,FU!$U4444)),U4444,"")</f>
        <v>Říčky</v>
      </c>
      <c r="T4444" t="str">
        <f t="array" ref="T4444">IFERROR(INDEX($S$3:$S$6255,SMALL(IF(ISNUMBER(SEARCH("",$S$3:$S$6255)),ROW($S$1:$S$6253),""),ROW(S4442))),"")</f>
        <v>Říčky</v>
      </c>
      <c r="U4444" t="s">
        <v>5555</v>
      </c>
      <c r="V4444">
        <v>578401.0</v>
      </c>
    </row>
    <row r="4445" spans="19:22" ht="12.75">
      <c r="S4445" t="str">
        <f>IF(ISNUMBER(SEARCH(ZAKL_DATA!$B$18,FU!$U4445)),U4445,"")</f>
        <v>Říčky v Orlických horách</v>
      </c>
      <c r="T4445" t="str">
        <f t="array" ref="T4445">IFERROR(INDEX($S$3:$S$6255,SMALL(IF(ISNUMBER(SEARCH("",$S$3:$S$6255)),ROW($S$1:$S$6253),""),ROW(S4443))),"")</f>
        <v>Říčky v Orlických horách</v>
      </c>
      <c r="U4445" t="s">
        <v>7464</v>
      </c>
      <c r="V4445">
        <v>578410.0</v>
      </c>
    </row>
    <row r="4446" spans="19:22" ht="12.75">
      <c r="S4446" t="str">
        <f>IF(ISNUMBER(SEARCH(ZAKL_DATA!$B$18,FU!$U4446)),U4446,"")</f>
        <v>Řídeč</v>
      </c>
      <c r="T4446" t="str">
        <f t="array" ref="T4446">IFERROR(INDEX($S$3:$S$6255,SMALL(IF(ISNUMBER(SEARCH("",$S$3:$S$6255)),ROW($S$1:$S$6253),""),ROW(S4444))),"")</f>
        <v>Řídeč</v>
      </c>
      <c r="U4446" t="s">
        <v>5901</v>
      </c>
      <c r="V4446">
        <v>578428.0</v>
      </c>
    </row>
    <row r="4447" spans="19:22" ht="12.75">
      <c r="S4447" t="str">
        <f>IF(ISNUMBER(SEARCH(ZAKL_DATA!$B$18,FU!$U4447)),U4447,"")</f>
        <v>Řídelov</v>
      </c>
      <c r="T4447" t="str">
        <f t="array" ref="T4447">IFERROR(INDEX($S$3:$S$6255,SMALL(IF(ISNUMBER(SEARCH("",$S$3:$S$6255)),ROW($S$1:$S$6253),""),ROW(S4445))),"")</f>
        <v>Řídelov</v>
      </c>
      <c r="U4447" t="s">
        <v>8201</v>
      </c>
      <c r="V4447">
        <v>578436.0</v>
      </c>
    </row>
    <row r="4448" spans="19:22" ht="12.75">
      <c r="S4448" t="str">
        <f>IF(ISNUMBER(SEARCH(ZAKL_DATA!$B$18,FU!$U4448)),U4448,"")</f>
        <v>Řídký</v>
      </c>
      <c r="T4448" t="str">
        <f t="array" ref="T4448">IFERROR(INDEX($S$3:$S$6255,SMALL(IF(ISNUMBER(SEARCH("",$S$3:$S$6255)),ROW($S$1:$S$6253),""),ROW(S4446))),"")</f>
        <v>Řídký</v>
      </c>
      <c r="U4448" t="s">
        <v>7144</v>
      </c>
      <c r="V4448">
        <v>578444.0</v>
      </c>
    </row>
    <row r="4449" spans="19:22" ht="12.75">
      <c r="S4449" t="str">
        <f>IF(ISNUMBER(SEARCH(ZAKL_DATA!$B$18,FU!$U4449)),U4449,"")</f>
        <v>Řikonín</v>
      </c>
      <c r="T4449" t="str">
        <f t="array" ref="T4449">IFERROR(INDEX($S$3:$S$6255,SMALL(IF(ISNUMBER(SEARCH("",$S$3:$S$6255)),ROW($S$1:$S$6253),""),ROW(S4447))),"")</f>
        <v>Řikonín</v>
      </c>
      <c r="U4449" t="s">
        <v>8774</v>
      </c>
      <c r="V4449">
        <v>578452.0</v>
      </c>
    </row>
    <row r="4450" spans="19:22" ht="12.75">
      <c r="S4450" t="str">
        <f>IF(ISNUMBER(SEARCH(ZAKL_DATA!$B$18,FU!$U4450)),U4450,"")</f>
        <v>Říkov</v>
      </c>
      <c r="T4450" t="str">
        <f t="array" ref="T4450">IFERROR(INDEX($S$3:$S$6255,SMALL(IF(ISNUMBER(SEARCH("",$S$3:$S$6255)),ROW($S$1:$S$6253),""),ROW(S4448))),"")</f>
        <v>Říkov</v>
      </c>
      <c r="U4450" t="s">
        <v>4046</v>
      </c>
      <c r="V4450">
        <v>578461.0</v>
      </c>
    </row>
    <row r="4451" spans="19:22" ht="12.75">
      <c r="S4451" t="str">
        <f>IF(ISNUMBER(SEARCH(ZAKL_DATA!$B$18,FU!$U4451)),U4451,"")</f>
        <v>Říkovice</v>
      </c>
      <c r="T4451" t="str">
        <f t="array" ref="T4451">IFERROR(INDEX($S$3:$S$6255,SMALL(IF(ISNUMBER(SEARCH("",$S$3:$S$6255)),ROW($S$1:$S$6253),""),ROW(S4449))),"")</f>
        <v>Říkovice</v>
      </c>
      <c r="U4451" t="s">
        <v>3896</v>
      </c>
      <c r="V4451">
        <v>578479.0</v>
      </c>
    </row>
    <row r="4452" spans="19:22" ht="12.75">
      <c r="S4452" t="str">
        <f>IF(ISNUMBER(SEARCH(ZAKL_DATA!$B$18,FU!$U4452)),U4452,"")</f>
        <v>Římov</v>
      </c>
      <c r="T4452" t="str">
        <f t="array" ref="T4452">IFERROR(INDEX($S$3:$S$6255,SMALL(IF(ISNUMBER(SEARCH("",$S$3:$S$6255)),ROW($S$1:$S$6253),""),ROW(S4450))),"")</f>
        <v>Římov</v>
      </c>
      <c r="U4452" t="s">
        <v>5185</v>
      </c>
      <c r="V4452">
        <v>578487.0</v>
      </c>
    </row>
    <row r="4453" spans="19:22" ht="12.75">
      <c r="S4453" t="str">
        <f>IF(ISNUMBER(SEARCH(ZAKL_DATA!$B$18,FU!$U4453)),U4453,"")</f>
        <v>Římov</v>
      </c>
      <c r="T4453" t="str">
        <f t="array" ref="T4453">IFERROR(INDEX($S$3:$S$6255,SMALL(IF(ISNUMBER(SEARCH("",$S$3:$S$6255)),ROW($S$1:$S$6253),""),ROW(S4451))),"")</f>
        <v>Římov</v>
      </c>
      <c r="U4453" t="s">
        <v>5185</v>
      </c>
      <c r="V4453">
        <v>578495.0</v>
      </c>
    </row>
    <row r="4454" spans="19:22" ht="12.75">
      <c r="S4454" t="str">
        <f>IF(ISNUMBER(SEARCH(ZAKL_DATA!$B$18,FU!$U4454)),U4454,"")</f>
        <v>Řimovice</v>
      </c>
      <c r="T4454" t="str">
        <f t="array" ref="T4454">IFERROR(INDEX($S$3:$S$6255,SMALL(IF(ISNUMBER(SEARCH("",$S$3:$S$6255)),ROW($S$1:$S$6253),""),ROW(S4452))),"")</f>
        <v>Řimovice</v>
      </c>
      <c r="U4454" t="s">
        <v>4252</v>
      </c>
      <c r="V4454">
        <v>578509.0</v>
      </c>
    </row>
    <row r="4455" spans="19:22" ht="12.75">
      <c r="S4455" t="str">
        <f>IF(ISNUMBER(SEARCH(ZAKL_DATA!$B$18,FU!$U4455)),U4455,"")</f>
        <v>Řípec</v>
      </c>
      <c r="T4455" t="str">
        <f t="array" ref="T4455">IFERROR(INDEX($S$3:$S$6255,SMALL(IF(ISNUMBER(SEARCH("",$S$3:$S$6255)),ROW($S$1:$S$6253),""),ROW(S4453))),"")</f>
        <v>Řípec</v>
      </c>
      <c r="U4455" t="s">
        <v>8924</v>
      </c>
      <c r="V4455">
        <v>578517.0</v>
      </c>
    </row>
    <row r="4456" spans="19:22" ht="12.75">
      <c r="S4456" t="str">
        <f>IF(ISNUMBER(SEARCH(ZAKL_DATA!$B$18,FU!$U4456)),U4456,"")</f>
        <v>Řisuty</v>
      </c>
      <c r="T4456" t="str">
        <f t="array" ref="T4456">IFERROR(INDEX($S$3:$S$6255,SMALL(IF(ISNUMBER(SEARCH("",$S$3:$S$6255)),ROW($S$1:$S$6253),""),ROW(S4454))),"")</f>
        <v>Řisuty</v>
      </c>
      <c r="U4456" t="s">
        <v>4237</v>
      </c>
      <c r="V4456">
        <v>578525.0</v>
      </c>
    </row>
    <row r="4457" spans="19:22" ht="12.75">
      <c r="S4457" t="str">
        <f>IF(ISNUMBER(SEARCH(ZAKL_DATA!$B$18,FU!$U4457)),U4457,"")</f>
        <v>Řitka</v>
      </c>
      <c r="T4457" t="str">
        <f t="array" ref="T4457">IFERROR(INDEX($S$3:$S$6255,SMALL(IF(ISNUMBER(SEARCH("",$S$3:$S$6255)),ROW($S$1:$S$6253),""),ROW(S4455))),"")</f>
        <v>Řitka</v>
      </c>
      <c r="U4457" t="s">
        <v>4846</v>
      </c>
      <c r="V4457">
        <v>578533.0</v>
      </c>
    </row>
    <row r="4458" spans="19:22" ht="12.75">
      <c r="S4458" t="str">
        <f>IF(ISNUMBER(SEARCH(ZAKL_DATA!$B$18,FU!$U4458)),U4458,"")</f>
        <v>Řitonice</v>
      </c>
      <c r="T4458" t="str">
        <f t="array" ref="T4458">IFERROR(INDEX($S$3:$S$6255,SMALL(IF(ISNUMBER(SEARCH("",$S$3:$S$6255)),ROW($S$1:$S$6253),""),ROW(S4456))),"")</f>
        <v>Řitonice</v>
      </c>
      <c r="U4458" t="s">
        <v>6647</v>
      </c>
      <c r="V4458">
        <v>578541.0</v>
      </c>
    </row>
    <row r="4459" spans="19:22" ht="12.75">
      <c r="S4459" t="str">
        <f>IF(ISNUMBER(SEARCH(ZAKL_DATA!$B$18,FU!$U4459)),U4459,"")</f>
        <v>Sádek</v>
      </c>
      <c r="T4459" t="str">
        <f t="array" ref="T4459">IFERROR(INDEX($S$3:$S$6255,SMALL(IF(ISNUMBER(SEARCH("",$S$3:$S$6255)),ROW($S$1:$S$6253),""),ROW(S4457))),"")</f>
        <v>Sádek</v>
      </c>
      <c r="U4459" t="s">
        <v>4985</v>
      </c>
      <c r="V4459">
        <v>578550.0</v>
      </c>
    </row>
    <row r="4460" spans="19:22" ht="12.75">
      <c r="S4460" t="str">
        <f>IF(ISNUMBER(SEARCH(ZAKL_DATA!$B$18,FU!$U4460)),U4460,"")</f>
        <v>Sádek</v>
      </c>
      <c r="T4460" t="str">
        <f t="array" ref="T4460">IFERROR(INDEX($S$3:$S$6255,SMALL(IF(ISNUMBER(SEARCH("",$S$3:$S$6255)),ROW($S$1:$S$6253),""),ROW(S4458))),"")</f>
        <v>Sádek</v>
      </c>
      <c r="U4460" t="s">
        <v>4985</v>
      </c>
      <c r="V4460">
        <v>578568.0</v>
      </c>
    </row>
    <row r="4461" spans="19:22" ht="12.75">
      <c r="S4461" t="str">
        <f>IF(ISNUMBER(SEARCH(ZAKL_DATA!$B$18,FU!$U4461)),U4461,"")</f>
        <v>Sadov</v>
      </c>
      <c r="T4461" t="str">
        <f t="array" ref="T4461">IFERROR(INDEX($S$3:$S$6255,SMALL(IF(ISNUMBER(SEARCH("",$S$3:$S$6255)),ROW($S$1:$S$6253),""),ROW(S4459))),"")</f>
        <v>Sadov</v>
      </c>
      <c r="U4461" t="s">
        <v>5985</v>
      </c>
      <c r="V4461">
        <v>578576.0</v>
      </c>
    </row>
    <row r="4462" spans="19:22" ht="12.75">
      <c r="S4462" t="str">
        <f>IF(ISNUMBER(SEARCH(ZAKL_DATA!$B$18,FU!$U4462)),U4462,"")</f>
        <v>Sadová</v>
      </c>
      <c r="T4462" t="str">
        <f t="array" ref="T4462">IFERROR(INDEX($S$3:$S$6255,SMALL(IF(ISNUMBER(SEARCH("",$S$3:$S$6255)),ROW($S$1:$S$6253),""),ROW(S4460))),"")</f>
        <v>Sadová</v>
      </c>
      <c r="U4462" t="s">
        <v>7227</v>
      </c>
      <c r="V4462">
        <v>578584.0</v>
      </c>
    </row>
    <row r="4463" spans="19:22" ht="12.75">
      <c r="S4463" t="str">
        <f>IF(ISNUMBER(SEARCH(ZAKL_DATA!$B$18,FU!$U4463)),U4463,"")</f>
        <v>Sadská</v>
      </c>
      <c r="T4463" t="str">
        <f t="array" ref="T4463">IFERROR(INDEX($S$3:$S$6255,SMALL(IF(ISNUMBER(SEARCH("",$S$3:$S$6255)),ROW($S$1:$S$6253),""),ROW(S4461))),"")</f>
        <v>Sadská</v>
      </c>
      <c r="U4463" t="s">
        <v>4696</v>
      </c>
      <c r="V4463">
        <v>578592.0</v>
      </c>
    </row>
    <row r="4464" spans="19:22" ht="12.75">
      <c r="S4464" t="str">
        <f>IF(ISNUMBER(SEARCH(ZAKL_DATA!$B$18,FU!$U4464)),U4464,"")</f>
        <v>Salačova Lhota</v>
      </c>
      <c r="T4464" t="str">
        <f t="array" ref="T4464">IFERROR(INDEX($S$3:$S$6255,SMALL(IF(ISNUMBER(SEARCH("",$S$3:$S$6255)),ROW($S$1:$S$6253),""),ROW(S4462))),"")</f>
        <v>Salačova Lhota</v>
      </c>
      <c r="U4464" t="s">
        <v>5464</v>
      </c>
      <c r="V4464">
        <v>578606.0</v>
      </c>
    </row>
    <row r="4465" spans="19:22" ht="12.75">
      <c r="S4465" t="str">
        <f>IF(ISNUMBER(SEARCH(ZAKL_DATA!$B$18,FU!$U4465)),U4465,"")</f>
        <v>Salaš</v>
      </c>
      <c r="T4465" t="str">
        <f t="array" ref="T4465">IFERROR(INDEX($S$3:$S$6255,SMALL(IF(ISNUMBER(SEARCH("",$S$3:$S$6255)),ROW($S$1:$S$6253),""),ROW(S4463))),"")</f>
        <v>Salaš</v>
      </c>
      <c r="U4465" t="s">
        <v>8498</v>
      </c>
      <c r="V4465">
        <v>578614.0</v>
      </c>
    </row>
    <row r="4466" spans="19:22" ht="12.75">
      <c r="S4466" t="str">
        <f>IF(ISNUMBER(SEARCH(ZAKL_DATA!$B$18,FU!$U4466)),U4466,"")</f>
        <v>Samopše</v>
      </c>
      <c r="T4466" t="str">
        <f t="array" ref="T4466">IFERROR(INDEX($S$3:$S$6255,SMALL(IF(ISNUMBER(SEARCH("",$S$3:$S$6255)),ROW($S$1:$S$6253),""),ROW(S4464))),"")</f>
        <v>Samopše</v>
      </c>
      <c r="U4466" t="s">
        <v>4390</v>
      </c>
      <c r="V4466">
        <v>578622.0</v>
      </c>
    </row>
    <row r="4467" spans="19:22" ht="12.75">
      <c r="S4467" t="str">
        <f>IF(ISNUMBER(SEARCH(ZAKL_DATA!$B$18,FU!$U4467)),U4467,"")</f>
        <v>Samotišky</v>
      </c>
      <c r="T4467" t="str">
        <f t="array" ref="T4467">IFERROR(INDEX($S$3:$S$6255,SMALL(IF(ISNUMBER(SEARCH("",$S$3:$S$6255)),ROW($S$1:$S$6253),""),ROW(S4465))),"")</f>
        <v>Samotišky</v>
      </c>
      <c r="U4467" t="s">
        <v>5346</v>
      </c>
      <c r="V4467">
        <v>578631.0</v>
      </c>
    </row>
    <row r="4468" spans="19:22" ht="12.75">
      <c r="S4468" t="str">
        <f>IF(ISNUMBER(SEARCH(ZAKL_DATA!$B$18,FU!$U4468)),U4468,"")</f>
        <v>Samšín</v>
      </c>
      <c r="T4468" t="str">
        <f t="array" ref="T4468">IFERROR(INDEX($S$3:$S$6255,SMALL(IF(ISNUMBER(SEARCH("",$S$3:$S$6255)),ROW($S$1:$S$6253),""),ROW(S4466))),"")</f>
        <v>Samšín</v>
      </c>
      <c r="U4468" t="s">
        <v>5465</v>
      </c>
      <c r="V4468">
        <v>578649.0</v>
      </c>
    </row>
    <row r="4469" spans="19:22" ht="12.75">
      <c r="S4469" t="str">
        <f>IF(ISNUMBER(SEARCH(ZAKL_DATA!$B$18,FU!$U4469)),U4469,"")</f>
        <v>Samšina</v>
      </c>
      <c r="T4469" t="str">
        <f t="array" ref="T4469">IFERROR(INDEX($S$3:$S$6255,SMALL(IF(ISNUMBER(SEARCH("",$S$3:$S$6255)),ROW($S$1:$S$6253),""),ROW(S4467))),"")</f>
        <v>Samšina</v>
      </c>
      <c r="U4469" t="s">
        <v>7247</v>
      </c>
      <c r="V4469">
        <v>578657.0</v>
      </c>
    </row>
    <row r="4470" spans="19:22" ht="12.75">
      <c r="S4470" t="str">
        <f>IF(ISNUMBER(SEARCH(ZAKL_DATA!$B$18,FU!$U4470)),U4470,"")</f>
        <v>Sány</v>
      </c>
      <c r="T4470" t="str">
        <f t="array" ref="T4470">IFERROR(INDEX($S$3:$S$6255,SMALL(IF(ISNUMBER(SEARCH("",$S$3:$S$6255)),ROW($S$1:$S$6253),""),ROW(S4468))),"")</f>
        <v>Sány</v>
      </c>
      <c r="U4470" t="s">
        <v>4697</v>
      </c>
      <c r="V4470">
        <v>578665.0</v>
      </c>
    </row>
    <row r="4471" spans="19:22" ht="12.75">
      <c r="S4471" t="str">
        <f>IF(ISNUMBER(SEARCH(ZAKL_DATA!$B$18,FU!$U4471)),U4471,"")</f>
        <v>Sázava</v>
      </c>
      <c r="T4471" t="str">
        <f t="array" ref="T4471">IFERROR(INDEX($S$3:$S$6255,SMALL(IF(ISNUMBER(SEARCH("",$S$3:$S$6255)),ROW($S$1:$S$6253),""),ROW(S4469))),"")</f>
        <v>Sázava</v>
      </c>
      <c r="U4471" t="s">
        <v>4391</v>
      </c>
      <c r="V4471">
        <v>578673.0</v>
      </c>
    </row>
    <row r="4472" spans="19:22" ht="12.75">
      <c r="S4472" t="str">
        <f>IF(ISNUMBER(SEARCH(ZAKL_DATA!$B$18,FU!$U4472)),U4472,"")</f>
        <v>Sázava</v>
      </c>
      <c r="T4472" t="str">
        <f t="array" ref="T4472">IFERROR(INDEX($S$3:$S$6255,SMALL(IF(ISNUMBER(SEARCH("",$S$3:$S$6255)),ROW($S$1:$S$6253),""),ROW(S4470))),"")</f>
        <v>Sázava</v>
      </c>
      <c r="U4472" t="s">
        <v>4391</v>
      </c>
      <c r="V4472">
        <v>578681.0</v>
      </c>
    </row>
    <row r="4473" spans="19:22" ht="12.75">
      <c r="S4473" t="str">
        <f>IF(ISNUMBER(SEARCH(ZAKL_DATA!$B$18,FU!$U4473)),U4473,"")</f>
        <v>Sázava</v>
      </c>
      <c r="T4473" t="str">
        <f t="array" ref="T4473">IFERROR(INDEX($S$3:$S$6255,SMALL(IF(ISNUMBER(SEARCH("",$S$3:$S$6255)),ROW($S$1:$S$6253),""),ROW(S4471))),"")</f>
        <v>Sázava</v>
      </c>
      <c r="U4473" t="s">
        <v>4391</v>
      </c>
      <c r="V4473">
        <v>578690.0</v>
      </c>
    </row>
    <row r="4474" spans="19:22" ht="12.75">
      <c r="S4474" t="str">
        <f>IF(ISNUMBER(SEARCH(ZAKL_DATA!$B$18,FU!$U4474)),U4474,"")</f>
        <v>Sázavka</v>
      </c>
      <c r="T4474" t="str">
        <f t="array" ref="T4474">IFERROR(INDEX($S$3:$S$6255,SMALL(IF(ISNUMBER(SEARCH("",$S$3:$S$6255)),ROW($S$1:$S$6253),""),ROW(S4472))),"")</f>
        <v>Sázavka</v>
      </c>
      <c r="U4474" t="s">
        <v>6922</v>
      </c>
      <c r="V4474">
        <v>578703.0</v>
      </c>
    </row>
    <row r="4475" spans="19:22" ht="12.75">
      <c r="S4475" t="str">
        <f>IF(ISNUMBER(SEARCH(ZAKL_DATA!$B$18,FU!$U4475)),U4475,"")</f>
        <v>Sazená</v>
      </c>
      <c r="T4475" t="str">
        <f t="array" ref="T4475">IFERROR(INDEX($S$3:$S$6255,SMALL(IF(ISNUMBER(SEARCH("",$S$3:$S$6255)),ROW($S$1:$S$6253),""),ROW(S4473))),"")</f>
        <v>Sazená</v>
      </c>
      <c r="U4475" t="s">
        <v>4238</v>
      </c>
      <c r="V4475">
        <v>578711.0</v>
      </c>
    </row>
    <row r="4476" spans="19:22" ht="12.75">
      <c r="S4476" t="str">
        <f>IF(ISNUMBER(SEARCH(ZAKL_DATA!$B$18,FU!$U4476)),U4476,"")</f>
        <v>Sazomín</v>
      </c>
      <c r="T4476" t="str">
        <f t="array" ref="T4476">IFERROR(INDEX($S$3:$S$6255,SMALL(IF(ISNUMBER(SEARCH("",$S$3:$S$6255)),ROW($S$1:$S$6253),""),ROW(S4474))),"")</f>
        <v>Sazomín</v>
      </c>
      <c r="U4476" t="s">
        <v>8230</v>
      </c>
      <c r="V4476">
        <v>578720.0</v>
      </c>
    </row>
    <row r="4477" spans="19:22" ht="12.75">
      <c r="S4477" t="str">
        <f>IF(ISNUMBER(SEARCH(ZAKL_DATA!$B$18,FU!$U4477)),U4477,"")</f>
        <v>Sazovice</v>
      </c>
      <c r="T4477" t="str">
        <f t="array" ref="T4477">IFERROR(INDEX($S$3:$S$6255,SMALL(IF(ISNUMBER(SEARCH("",$S$3:$S$6255)),ROW($S$1:$S$6253),""),ROW(S4475))),"")</f>
        <v>Sazovice</v>
      </c>
      <c r="U4477" t="s">
        <v>8040</v>
      </c>
      <c r="V4477">
        <v>578738.0</v>
      </c>
    </row>
    <row r="4478" spans="19:22" ht="12.75">
      <c r="S4478" t="str">
        <f>IF(ISNUMBER(SEARCH(ZAKL_DATA!$B$18,FU!$U4478)),U4478,"")</f>
        <v>Sběř</v>
      </c>
      <c r="T4478" t="str">
        <f t="array" ref="T4478">IFERROR(INDEX($S$3:$S$6255,SMALL(IF(ISNUMBER(SEARCH("",$S$3:$S$6255)),ROW($S$1:$S$6253),""),ROW(S4476))),"")</f>
        <v>Sběř</v>
      </c>
      <c r="U4478" t="s">
        <v>7248</v>
      </c>
      <c r="V4478">
        <v>578746.0</v>
      </c>
    </row>
    <row r="4479" spans="19:22" ht="12.75">
      <c r="S4479" t="str">
        <f>IF(ISNUMBER(SEARCH(ZAKL_DATA!$B$18,FU!$U4479)),U4479,"")</f>
        <v>Sebečice</v>
      </c>
      <c r="T4479" t="str">
        <f t="array" ref="T4479">IFERROR(INDEX($S$3:$S$6255,SMALL(IF(ISNUMBER(SEARCH("",$S$3:$S$6255)),ROW($S$1:$S$6253),""),ROW(S4477))),"")</f>
        <v>Sebečice</v>
      </c>
      <c r="U4479" t="s">
        <v>6191</v>
      </c>
      <c r="V4479">
        <v>578754.0</v>
      </c>
    </row>
    <row r="4480" spans="19:22" ht="12.75">
      <c r="S4480" t="str">
        <f>IF(ISNUMBER(SEARCH(ZAKL_DATA!$B$18,FU!$U4480)),U4480,"")</f>
        <v>Sebranice</v>
      </c>
      <c r="T4480" t="str">
        <f t="array" ref="T4480">IFERROR(INDEX($S$3:$S$6255,SMALL(IF(ISNUMBER(SEARCH("",$S$3:$S$6255)),ROW($S$1:$S$6253),""),ROW(S4478))),"")</f>
        <v>Sebranice</v>
      </c>
      <c r="U4480" t="s">
        <v>7598</v>
      </c>
      <c r="V4480">
        <v>578762.0</v>
      </c>
    </row>
    <row r="4481" spans="19:22" ht="12.75">
      <c r="S4481" t="str">
        <f>IF(ISNUMBER(SEARCH(ZAKL_DATA!$B$18,FU!$U4481)),U4481,"")</f>
        <v>Sebranice</v>
      </c>
      <c r="T4481" t="str">
        <f t="array" ref="T4481">IFERROR(INDEX($S$3:$S$6255,SMALL(IF(ISNUMBER(SEARCH("",$S$3:$S$6255)),ROW($S$1:$S$6253),""),ROW(S4479))),"")</f>
        <v>Sebranice</v>
      </c>
      <c r="U4481" t="s">
        <v>7598</v>
      </c>
      <c r="V4481">
        <v>578771.0</v>
      </c>
    </row>
    <row r="4482" spans="19:22" ht="12.75">
      <c r="S4482" t="str">
        <f>IF(ISNUMBER(SEARCH(ZAKL_DATA!$B$18,FU!$U4482)),U4482,"")</f>
        <v>Seč</v>
      </c>
      <c r="T4482" t="str">
        <f t="array" ref="T4482">IFERROR(INDEX($S$3:$S$6255,SMALL(IF(ISNUMBER(SEARCH("",$S$3:$S$6255)),ROW($S$1:$S$6253),""),ROW(S4480))),"")</f>
        <v>Seč</v>
      </c>
      <c r="U4482" t="s">
        <v>6095</v>
      </c>
      <c r="V4482">
        <v>578789.0</v>
      </c>
    </row>
    <row r="4483" spans="19:22" ht="12.75">
      <c r="S4483" t="str">
        <f>IF(ISNUMBER(SEARCH(ZAKL_DATA!$B$18,FU!$U4483)),U4483,"")</f>
        <v>Seč</v>
      </c>
      <c r="T4483" t="str">
        <f t="array" ref="T4483">IFERROR(INDEX($S$3:$S$6255,SMALL(IF(ISNUMBER(SEARCH("",$S$3:$S$6255)),ROW($S$1:$S$6253),""),ROW(S4481))),"")</f>
        <v>Seč</v>
      </c>
      <c r="U4483" t="s">
        <v>6095</v>
      </c>
      <c r="V4483">
        <v>578797.0</v>
      </c>
    </row>
    <row r="4484" spans="19:22" ht="12.75">
      <c r="S4484" t="str">
        <f>IF(ISNUMBER(SEARCH(ZAKL_DATA!$B$18,FU!$U4484)),U4484,"")</f>
        <v>Seč</v>
      </c>
      <c r="T4484" t="str">
        <f t="array" ref="T4484">IFERROR(INDEX($S$3:$S$6255,SMALL(IF(ISNUMBER(SEARCH("",$S$3:$S$6255)),ROW($S$1:$S$6253),""),ROW(S4482))),"")</f>
        <v>Seč</v>
      </c>
      <c r="U4484" t="s">
        <v>6095</v>
      </c>
      <c r="V4484">
        <v>578801.0</v>
      </c>
    </row>
    <row r="4485" spans="19:22" ht="12.75">
      <c r="S4485" t="str">
        <f>IF(ISNUMBER(SEARCH(ZAKL_DATA!$B$18,FU!$U4485)),U4485,"")</f>
        <v>Sedlatice</v>
      </c>
      <c r="T4485" t="str">
        <f t="array" ref="T4485">IFERROR(INDEX($S$3:$S$6255,SMALL(IF(ISNUMBER(SEARCH("",$S$3:$S$6255)),ROW($S$1:$S$6253),""),ROW(S4483))),"")</f>
        <v>Sedlatice</v>
      </c>
      <c r="U4485" t="s">
        <v>8202</v>
      </c>
      <c r="V4485">
        <v>578819.0</v>
      </c>
    </row>
    <row r="4486" spans="19:22" ht="12.75">
      <c r="S4486" t="str">
        <f>IF(ISNUMBER(SEARCH(ZAKL_DATA!$B$18,FU!$U4486)),U4486,"")</f>
        <v>Sedlčany</v>
      </c>
      <c r="T4486" t="str">
        <f t="array" ref="T4486">IFERROR(INDEX($S$3:$S$6255,SMALL(IF(ISNUMBER(SEARCH("",$S$3:$S$6255)),ROW($S$1:$S$6253),""),ROW(S4484))),"")</f>
        <v>Sedlčany</v>
      </c>
      <c r="U4486" t="s">
        <v>4986</v>
      </c>
      <c r="V4486">
        <v>578827.0</v>
      </c>
    </row>
    <row r="4487" spans="19:22" ht="12.75">
      <c r="S4487" t="str">
        <f>IF(ISNUMBER(SEARCH(ZAKL_DATA!$B$18,FU!$U4487)),U4487,"")</f>
        <v>Sedlec</v>
      </c>
      <c r="T4487" t="str">
        <f t="array" ref="T4487">IFERROR(INDEX($S$3:$S$6255,SMALL(IF(ISNUMBER(SEARCH("",$S$3:$S$6255)),ROW($S$1:$S$6253),""),ROW(S4485))),"")</f>
        <v>Sedlec</v>
      </c>
      <c r="U4487" t="s">
        <v>3780</v>
      </c>
      <c r="V4487">
        <v>578835.0</v>
      </c>
    </row>
    <row r="4488" spans="19:22" ht="12.75">
      <c r="S4488" t="str">
        <f>IF(ISNUMBER(SEARCH(ZAKL_DATA!$B$18,FU!$U4488)),U4488,"")</f>
        <v>Sedlec</v>
      </c>
      <c r="T4488" t="str">
        <f t="array" ref="T4488">IFERROR(INDEX($S$3:$S$6255,SMALL(IF(ISNUMBER(SEARCH("",$S$3:$S$6255)),ROW($S$1:$S$6253),""),ROW(S4486))),"")</f>
        <v>Sedlec</v>
      </c>
      <c r="U4488" t="s">
        <v>3780</v>
      </c>
      <c r="V4488">
        <v>578843.0</v>
      </c>
    </row>
    <row r="4489" spans="19:22" ht="12.75">
      <c r="S4489" t="str">
        <f>IF(ISNUMBER(SEARCH(ZAKL_DATA!$B$18,FU!$U4489)),U4489,"")</f>
        <v>Sedlec</v>
      </c>
      <c r="T4489" t="str">
        <f t="array" ref="T4489">IFERROR(INDEX($S$3:$S$6255,SMALL(IF(ISNUMBER(SEARCH("",$S$3:$S$6255)),ROW($S$1:$S$6253),""),ROW(S4487))),"")</f>
        <v>Sedlec</v>
      </c>
      <c r="U4489" t="s">
        <v>3780</v>
      </c>
      <c r="V4489">
        <v>578851.0</v>
      </c>
    </row>
    <row r="4490" spans="19:22" ht="12.75">
      <c r="S4490" t="str">
        <f>IF(ISNUMBER(SEARCH(ZAKL_DATA!$B$18,FU!$U4490)),U4490,"")</f>
        <v>Sedlec</v>
      </c>
      <c r="T4490" t="str">
        <f t="array" ref="T4490">IFERROR(INDEX($S$3:$S$6255,SMALL(IF(ISNUMBER(SEARCH("",$S$3:$S$6255)),ROW($S$1:$S$6253),""),ROW(S4488))),"")</f>
        <v>Sedlec</v>
      </c>
      <c r="U4490" t="s">
        <v>3780</v>
      </c>
      <c r="V4490">
        <v>578860.0</v>
      </c>
    </row>
    <row r="4491" spans="19:22" ht="12.75">
      <c r="S4491" t="str">
        <f>IF(ISNUMBER(SEARCH(ZAKL_DATA!$B$18,FU!$U4491)),U4491,"")</f>
        <v>Sedlec</v>
      </c>
      <c r="T4491" t="str">
        <f t="array" ref="T4491">IFERROR(INDEX($S$3:$S$6255,SMALL(IF(ISNUMBER(SEARCH("",$S$3:$S$6255)),ROW($S$1:$S$6253),""),ROW(S4489))),"")</f>
        <v>Sedlec</v>
      </c>
      <c r="U4491" t="s">
        <v>3780</v>
      </c>
      <c r="V4491">
        <v>578878.0</v>
      </c>
    </row>
    <row r="4492" spans="19:22" ht="12.75">
      <c r="S4492" t="str">
        <f>IF(ISNUMBER(SEARCH(ZAKL_DATA!$B$18,FU!$U4492)),U4492,"")</f>
        <v>Sedlec</v>
      </c>
      <c r="T4492" t="str">
        <f t="array" ref="T4492">IFERROR(INDEX($S$3:$S$6255,SMALL(IF(ISNUMBER(SEARCH("",$S$3:$S$6255)),ROW($S$1:$S$6253),""),ROW(S4490))),"")</f>
        <v>Sedlec</v>
      </c>
      <c r="U4492" t="s">
        <v>3780</v>
      </c>
      <c r="V4492">
        <v>578886.0</v>
      </c>
    </row>
    <row r="4493" spans="19:22" ht="12.75">
      <c r="S4493" t="str">
        <f>IF(ISNUMBER(SEARCH(ZAKL_DATA!$B$18,FU!$U4493)),U4493,"")</f>
        <v>Sedlec</v>
      </c>
      <c r="T4493" t="str">
        <f t="array" ref="T4493">IFERROR(INDEX($S$3:$S$6255,SMALL(IF(ISNUMBER(SEARCH("",$S$3:$S$6255)),ROW($S$1:$S$6253),""),ROW(S4491))),"")</f>
        <v>Sedlec</v>
      </c>
      <c r="U4493" t="s">
        <v>3780</v>
      </c>
      <c r="V4493">
        <v>578894.0</v>
      </c>
    </row>
    <row r="4494" spans="19:22" ht="12.75">
      <c r="S4494" t="str">
        <f>IF(ISNUMBER(SEARCH(ZAKL_DATA!$B$18,FU!$U4494)),U4494,"")</f>
        <v>Sedlec-Prčice</v>
      </c>
      <c r="T4494" t="str">
        <f t="array" ref="T4494">IFERROR(INDEX($S$3:$S$6255,SMALL(IF(ISNUMBER(SEARCH("",$S$3:$S$6255)),ROW($S$1:$S$6253),""),ROW(S4492))),"")</f>
        <v>Sedlec-Prčice</v>
      </c>
      <c r="U4494" t="s">
        <v>4026</v>
      </c>
      <c r="V4494">
        <v>578908.0</v>
      </c>
    </row>
    <row r="4495" spans="19:22" ht="12.75">
      <c r="S4495" t="str">
        <f>IF(ISNUMBER(SEARCH(ZAKL_DATA!$B$18,FU!$U4495)),U4495,"")</f>
        <v>Sedlečko u Soběslavě</v>
      </c>
      <c r="T4495" t="str">
        <f t="array" ref="T4495">IFERROR(INDEX($S$3:$S$6255,SMALL(IF(ISNUMBER(SEARCH("",$S$3:$S$6255)),ROW($S$1:$S$6253),""),ROW(S4493))),"")</f>
        <v>Sedlečko u Soběslavě</v>
      </c>
      <c r="U4495" t="s">
        <v>8936</v>
      </c>
      <c r="V4495">
        <v>578916.0</v>
      </c>
    </row>
    <row r="4496" spans="19:22" ht="12.75">
      <c r="S4496" t="str">
        <f>IF(ISNUMBER(SEARCH(ZAKL_DATA!$B$18,FU!$U4496)),U4496,"")</f>
        <v>Sedlejov</v>
      </c>
      <c r="T4496" t="str">
        <f t="array" ref="T4496">IFERROR(INDEX($S$3:$S$6255,SMALL(IF(ISNUMBER(SEARCH("",$S$3:$S$6255)),ROW($S$1:$S$6253),""),ROW(S4494))),"")</f>
        <v>Sedlejov</v>
      </c>
      <c r="U4496" t="s">
        <v>8203</v>
      </c>
      <c r="V4496">
        <v>578924.0</v>
      </c>
    </row>
    <row r="4497" spans="19:22" ht="12.75">
      <c r="S4497" t="str">
        <f>IF(ISNUMBER(SEARCH(ZAKL_DATA!$B$18,FU!$U4497)),U4497,"")</f>
        <v>Sedletín</v>
      </c>
      <c r="T4497" t="str">
        <f t="array" ref="T4497">IFERROR(INDEX($S$3:$S$6255,SMALL(IF(ISNUMBER(SEARCH("",$S$3:$S$6255)),ROW($S$1:$S$6253),""),ROW(S4495))),"")</f>
        <v>Sedletín</v>
      </c>
      <c r="U4497" t="s">
        <v>5441</v>
      </c>
      <c r="V4497">
        <v>578932.0</v>
      </c>
    </row>
    <row r="4498" spans="19:22" ht="12.75">
      <c r="S4498" t="str">
        <f>IF(ISNUMBER(SEARCH(ZAKL_DATA!$B$18,FU!$U4498)),U4498,"")</f>
        <v>Sedlice</v>
      </c>
      <c r="T4498" t="str">
        <f t="array" ref="T4498">IFERROR(INDEX($S$3:$S$6255,SMALL(IF(ISNUMBER(SEARCH("",$S$3:$S$6255)),ROW($S$1:$S$6253),""),ROW(S4496))),"")</f>
        <v>Sedlice</v>
      </c>
      <c r="U4498" t="s">
        <v>5467</v>
      </c>
      <c r="V4498">
        <v>578941.0</v>
      </c>
    </row>
    <row r="4499" spans="19:22" ht="12.75">
      <c r="S4499" t="str">
        <f>IF(ISNUMBER(SEARCH(ZAKL_DATA!$B$18,FU!$U4499)),U4499,"")</f>
        <v>Sedlice</v>
      </c>
      <c r="T4499" t="str">
        <f t="array" ref="T4499">IFERROR(INDEX($S$3:$S$6255,SMALL(IF(ISNUMBER(SEARCH("",$S$3:$S$6255)),ROW($S$1:$S$6253),""),ROW(S4497))),"")</f>
        <v>Sedlice</v>
      </c>
      <c r="U4499" t="s">
        <v>5467</v>
      </c>
      <c r="V4499">
        <v>578959.0</v>
      </c>
    </row>
    <row r="4500" spans="19:22" ht="12.75">
      <c r="S4500" t="str">
        <f>IF(ISNUMBER(SEARCH(ZAKL_DATA!$B$18,FU!$U4500)),U4500,"")</f>
        <v>Sedlice</v>
      </c>
      <c r="T4500" t="str">
        <f t="array" ref="T4500">IFERROR(INDEX($S$3:$S$6255,SMALL(IF(ISNUMBER(SEARCH("",$S$3:$S$6255)),ROW($S$1:$S$6253),""),ROW(S4498))),"")</f>
        <v>Sedlice</v>
      </c>
      <c r="U4500" t="s">
        <v>5467</v>
      </c>
      <c r="V4500">
        <v>578967.0</v>
      </c>
    </row>
    <row r="4501" spans="19:22" ht="12.75">
      <c r="S4501" t="str">
        <f>IF(ISNUMBER(SEARCH(ZAKL_DATA!$B$18,FU!$U4501)),U4501,"")</f>
        <v>Sedliště</v>
      </c>
      <c r="T4501" t="str">
        <f t="array" ref="T4501">IFERROR(INDEX($S$3:$S$6255,SMALL(IF(ISNUMBER(SEARCH("",$S$3:$S$6255)),ROW($S$1:$S$6253),""),ROW(S4499))),"")</f>
        <v>Sedliště</v>
      </c>
      <c r="U4501" t="s">
        <v>4933</v>
      </c>
      <c r="V4501">
        <v>578975.0</v>
      </c>
    </row>
    <row r="4502" spans="19:22" ht="12.75">
      <c r="S4502" t="str">
        <f>IF(ISNUMBER(SEARCH(ZAKL_DATA!$B$18,FU!$U4502)),U4502,"")</f>
        <v>Sedliště</v>
      </c>
      <c r="T4502" t="str">
        <f t="array" ref="T4502">IFERROR(INDEX($S$3:$S$6255,SMALL(IF(ISNUMBER(SEARCH("",$S$3:$S$6255)),ROW($S$1:$S$6253),""),ROW(S4500))),"")</f>
        <v>Sedliště</v>
      </c>
      <c r="U4502" t="s">
        <v>4933</v>
      </c>
      <c r="V4502">
        <v>578983.0</v>
      </c>
    </row>
    <row r="4503" spans="19:22" ht="12.75">
      <c r="S4503" t="str">
        <f>IF(ISNUMBER(SEARCH(ZAKL_DATA!$B$18,FU!$U4503)),U4503,"")</f>
        <v>Sedliště</v>
      </c>
      <c r="T4503" t="str">
        <f t="array" ref="T4503">IFERROR(INDEX($S$3:$S$6255,SMALL(IF(ISNUMBER(SEARCH("",$S$3:$S$6255)),ROW($S$1:$S$6253),""),ROW(S4501))),"")</f>
        <v>Sedliště</v>
      </c>
      <c r="U4503" t="s">
        <v>4933</v>
      </c>
      <c r="V4503">
        <v>578991.0</v>
      </c>
    </row>
    <row r="4504" spans="19:22" ht="12.75">
      <c r="S4504" t="str">
        <f>IF(ISNUMBER(SEARCH(ZAKL_DATA!$B$18,FU!$U4504)),U4504,"")</f>
        <v>Sedliště</v>
      </c>
      <c r="T4504" t="str">
        <f t="array" ref="T4504">IFERROR(INDEX($S$3:$S$6255,SMALL(IF(ISNUMBER(SEARCH("",$S$3:$S$6255)),ROW($S$1:$S$6253),""),ROW(S4502))),"")</f>
        <v>Sedliště</v>
      </c>
      <c r="U4504" t="s">
        <v>4933</v>
      </c>
      <c r="V4504">
        <v>579009.0</v>
      </c>
    </row>
    <row r="4505" spans="19:22" ht="12.75">
      <c r="S4505" t="str">
        <f>IF(ISNUMBER(SEARCH(ZAKL_DATA!$B$18,FU!$U4505)),U4505,"")</f>
        <v>Sedlnice</v>
      </c>
      <c r="T4505" t="str">
        <f t="array" ref="T4505">IFERROR(INDEX($S$3:$S$6255,SMALL(IF(ISNUMBER(SEARCH("",$S$3:$S$6255)),ROW($S$1:$S$6253),""),ROW(S4503))),"")</f>
        <v>Sedlnice</v>
      </c>
      <c r="U4505" t="s">
        <v>8971</v>
      </c>
      <c r="V4505">
        <v>579017.0</v>
      </c>
    </row>
    <row r="4506" spans="19:22" ht="12.75">
      <c r="S4506" t="str">
        <f>IF(ISNUMBER(SEARCH(ZAKL_DATA!$B$18,FU!$U4506)),U4506,"")</f>
        <v>Sedloňov</v>
      </c>
      <c r="T4506" t="str">
        <f t="array" ref="T4506">IFERROR(INDEX($S$3:$S$6255,SMALL(IF(ISNUMBER(SEARCH("",$S$3:$S$6255)),ROW($S$1:$S$6253),""),ROW(S4504))),"")</f>
        <v>Sedloňov</v>
      </c>
      <c r="U4506" t="s">
        <v>7465</v>
      </c>
      <c r="V4506">
        <v>579025.0</v>
      </c>
    </row>
    <row r="4507" spans="19:22" ht="12.75">
      <c r="S4507" t="str">
        <f>IF(ISNUMBER(SEARCH(ZAKL_DATA!$B$18,FU!$U4507)),U4507,"")</f>
        <v>Sehradice</v>
      </c>
      <c r="T4507" t="str">
        <f t="array" ref="T4507">IFERROR(INDEX($S$3:$S$6255,SMALL(IF(ISNUMBER(SEARCH("",$S$3:$S$6255)),ROW($S$1:$S$6253),""),ROW(S4505))),"")</f>
        <v>Sehradice</v>
      </c>
      <c r="U4507" t="s">
        <v>8041</v>
      </c>
      <c r="V4507">
        <v>579033.0</v>
      </c>
    </row>
    <row r="4508" spans="19:22" ht="12.75">
      <c r="S4508" t="str">
        <f>IF(ISNUMBER(SEARCH(ZAKL_DATA!$B$18,FU!$U4508)),U4508,"")</f>
        <v>Sejřek</v>
      </c>
      <c r="T4508" t="str">
        <f t="array" ref="T4508">IFERROR(INDEX($S$3:$S$6255,SMALL(IF(ISNUMBER(SEARCH("",$S$3:$S$6255)),ROW($S$1:$S$6253),""),ROW(S4506))),"")</f>
        <v>Sejřek</v>
      </c>
      <c r="U4508" t="s">
        <v>8775</v>
      </c>
      <c r="V4508">
        <v>579041.0</v>
      </c>
    </row>
    <row r="4509" spans="19:22" ht="12.75">
      <c r="S4509" t="str">
        <f>IF(ISNUMBER(SEARCH(ZAKL_DATA!$B$18,FU!$U4509)),U4509,"")</f>
        <v>Sekeřice</v>
      </c>
      <c r="T4509" t="str">
        <f t="array" ref="T4509">IFERROR(INDEX($S$3:$S$6255,SMALL(IF(ISNUMBER(SEARCH("",$S$3:$S$6255)),ROW($S$1:$S$6253),""),ROW(S4507))),"")</f>
        <v>Sekeřice</v>
      </c>
      <c r="U4509" t="s">
        <v>7137</v>
      </c>
      <c r="V4509">
        <v>579050.0</v>
      </c>
    </row>
    <row r="4510" spans="19:22" ht="12.75">
      <c r="S4510" t="str">
        <f>IF(ISNUMBER(SEARCH(ZAKL_DATA!$B$18,FU!$U4510)),U4510,"")</f>
        <v>Seletice</v>
      </c>
      <c r="T4510" t="str">
        <f t="array" ref="T4510">IFERROR(INDEX($S$3:$S$6255,SMALL(IF(ISNUMBER(SEARCH("",$S$3:$S$6255)),ROW($S$1:$S$6253),""),ROW(S4508))),"")</f>
        <v>Seletice</v>
      </c>
      <c r="U4510" t="s">
        <v>4427</v>
      </c>
      <c r="V4510">
        <v>579068.0</v>
      </c>
    </row>
    <row r="4511" spans="19:22" ht="12.75">
      <c r="S4511" t="str">
        <f>IF(ISNUMBER(SEARCH(ZAKL_DATA!$B$18,FU!$U4511)),U4511,"")</f>
        <v>Selmice</v>
      </c>
      <c r="T4511" t="str">
        <f t="array" ref="T4511">IFERROR(INDEX($S$3:$S$6255,SMALL(IF(ISNUMBER(SEARCH("",$S$3:$S$6255)),ROW($S$1:$S$6253),""),ROW(S4509))),"")</f>
        <v>Selmice</v>
      </c>
      <c r="U4511" t="s">
        <v>7397</v>
      </c>
      <c r="V4511">
        <v>579076.0</v>
      </c>
    </row>
    <row r="4512" spans="19:22" ht="12.75">
      <c r="S4512" t="str">
        <f>IF(ISNUMBER(SEARCH(ZAKL_DATA!$B$18,FU!$U4512)),U4512,"")</f>
        <v>Seloutky</v>
      </c>
      <c r="T4512" t="str">
        <f t="array" ref="T4512">IFERROR(INDEX($S$3:$S$6255,SMALL(IF(ISNUMBER(SEARCH("",$S$3:$S$6255)),ROW($S$1:$S$6253),""),ROW(S4510))),"")</f>
        <v>Seloutky</v>
      </c>
      <c r="U4512" t="s">
        <v>3716</v>
      </c>
      <c r="V4512">
        <v>579084.0</v>
      </c>
    </row>
    <row r="4513" spans="19:22" ht="12.75">
      <c r="S4513" t="str">
        <f>IF(ISNUMBER(SEARCH(ZAKL_DATA!$B$18,FU!$U4513)),U4513,"")</f>
        <v>Semanín</v>
      </c>
      <c r="T4513" t="str">
        <f t="array" ref="T4513">IFERROR(INDEX($S$3:$S$6255,SMALL(IF(ISNUMBER(SEARCH("",$S$3:$S$6255)),ROW($S$1:$S$6253),""),ROW(S4511))),"")</f>
        <v>Semanín</v>
      </c>
      <c r="U4513" t="s">
        <v>5969</v>
      </c>
      <c r="V4513">
        <v>579092.0</v>
      </c>
    </row>
    <row r="4514" spans="19:22" ht="12.75">
      <c r="S4514" t="str">
        <f>IF(ISNUMBER(SEARCH(ZAKL_DATA!$B$18,FU!$U4514)),U4514,"")</f>
        <v>Semčice</v>
      </c>
      <c r="T4514" t="str">
        <f t="array" ref="T4514">IFERROR(INDEX($S$3:$S$6255,SMALL(IF(ISNUMBER(SEARCH("",$S$3:$S$6255)),ROW($S$1:$S$6253),""),ROW(S4512))),"")</f>
        <v>Semčice</v>
      </c>
      <c r="U4514" t="s">
        <v>4592</v>
      </c>
      <c r="V4514">
        <v>579106.0</v>
      </c>
    </row>
    <row r="4515" spans="19:22" ht="12.75">
      <c r="S4515" t="str">
        <f>IF(ISNUMBER(SEARCH(ZAKL_DATA!$B$18,FU!$U4515)),U4515,"")</f>
        <v>Semechnice</v>
      </c>
      <c r="T4515" t="str">
        <f t="array" ref="T4515">IFERROR(INDEX($S$3:$S$6255,SMALL(IF(ISNUMBER(SEARCH("",$S$3:$S$6255)),ROW($S$1:$S$6253),""),ROW(S4513))),"")</f>
        <v>Semechnice</v>
      </c>
      <c r="U4515" t="s">
        <v>7466</v>
      </c>
      <c r="V4515">
        <v>579114.0</v>
      </c>
    </row>
    <row r="4516" spans="19:22" ht="12.75">
      <c r="S4516" t="str">
        <f>IF(ISNUMBER(SEARCH(ZAKL_DATA!$B$18,FU!$U4516)),U4516,"")</f>
        <v>Semice</v>
      </c>
      <c r="T4516" t="str">
        <f t="array" ref="T4516">IFERROR(INDEX($S$3:$S$6255,SMALL(IF(ISNUMBER(SEARCH("",$S$3:$S$6255)),ROW($S$1:$S$6253),""),ROW(S4514))),"")</f>
        <v>Semice</v>
      </c>
      <c r="U4516" t="s">
        <v>4698</v>
      </c>
      <c r="V4516">
        <v>579122.0</v>
      </c>
    </row>
    <row r="4517" spans="19:22" ht="12.75">
      <c r="S4517" t="str">
        <f>IF(ISNUMBER(SEARCH(ZAKL_DATA!$B$18,FU!$U4517)),U4517,"")</f>
        <v>Semily</v>
      </c>
      <c r="T4517" t="str">
        <f t="array" ref="T4517">IFERROR(INDEX($S$3:$S$6255,SMALL(IF(ISNUMBER(SEARCH("",$S$3:$S$6255)),ROW($S$1:$S$6253),""),ROW(S4515))),"")</f>
        <v>Semily</v>
      </c>
      <c r="U4517" t="s">
        <v>7482</v>
      </c>
      <c r="V4517">
        <v>579131.0</v>
      </c>
    </row>
    <row r="4518" spans="19:22" ht="12.75">
      <c r="S4518" t="str">
        <f>IF(ISNUMBER(SEARCH(ZAKL_DATA!$B$18,FU!$U4518)),U4518,"")</f>
        <v>Semín</v>
      </c>
      <c r="T4518" t="str">
        <f t="array" ref="T4518">IFERROR(INDEX($S$3:$S$6255,SMALL(IF(ISNUMBER(SEARCH("",$S$3:$S$6255)),ROW($S$1:$S$6253),""),ROW(S4516))),"")</f>
        <v>Semín</v>
      </c>
      <c r="U4518" t="s">
        <v>7398</v>
      </c>
      <c r="V4518">
        <v>579149.0</v>
      </c>
    </row>
    <row r="4519" spans="19:22" ht="12.75">
      <c r="S4519" t="str">
        <f>IF(ISNUMBER(SEARCH(ZAKL_DATA!$B$18,FU!$U4519)),U4519,"")</f>
        <v>Semněvice</v>
      </c>
      <c r="T4519" t="str">
        <f t="array" ref="T4519">IFERROR(INDEX($S$3:$S$6255,SMALL(IF(ISNUMBER(SEARCH("",$S$3:$S$6255)),ROW($S$1:$S$6253),""),ROW(S4517))),"")</f>
        <v>Semněvice</v>
      </c>
      <c r="U4519" t="s">
        <v>5910</v>
      </c>
      <c r="V4519">
        <v>579157.0</v>
      </c>
    </row>
    <row r="4520" spans="19:22" ht="12.75">
      <c r="S4520" t="str">
        <f>IF(ISNUMBER(SEARCH(ZAKL_DATA!$B$18,FU!$U4520)),U4520,"")</f>
        <v>Semtěš</v>
      </c>
      <c r="T4520" t="str">
        <f t="array" ref="T4520">IFERROR(INDEX($S$3:$S$6255,SMALL(IF(ISNUMBER(SEARCH("",$S$3:$S$6255)),ROW($S$1:$S$6253),""),ROW(S4518))),"")</f>
        <v>Semtěš</v>
      </c>
      <c r="U4520" t="s">
        <v>4053</v>
      </c>
      <c r="V4520">
        <v>579165.0</v>
      </c>
    </row>
    <row r="4521" spans="19:22" ht="12.75">
      <c r="S4521" t="str">
        <f>IF(ISNUMBER(SEARCH(ZAKL_DATA!$B$18,FU!$U4521)),U4521,"")</f>
        <v>Sendraž</v>
      </c>
      <c r="T4521" t="str">
        <f t="array" ref="T4521">IFERROR(INDEX($S$3:$S$6255,SMALL(IF(ISNUMBER(SEARCH("",$S$3:$S$6255)),ROW($S$1:$S$6253),""),ROW(S4519))),"")</f>
        <v>Sendraž</v>
      </c>
      <c r="U4521" t="s">
        <v>5379</v>
      </c>
      <c r="V4521">
        <v>579173.0</v>
      </c>
    </row>
    <row r="4522" spans="19:22" ht="12.75">
      <c r="S4522" t="str">
        <f>IF(ISNUMBER(SEARCH(ZAKL_DATA!$B$18,FU!$U4522)),U4522,"")</f>
        <v>Sendražice</v>
      </c>
      <c r="T4522" t="str">
        <f t="array" ref="T4522">IFERROR(INDEX($S$3:$S$6255,SMALL(IF(ISNUMBER(SEARCH("",$S$3:$S$6255)),ROW($S$1:$S$6253),""),ROW(S4520))),"")</f>
        <v>Sendražice</v>
      </c>
      <c r="U4522" t="s">
        <v>7030</v>
      </c>
      <c r="V4522">
        <v>579181.0</v>
      </c>
    </row>
    <row r="4523" spans="19:22" ht="12.75">
      <c r="S4523" t="str">
        <f>IF(ISNUMBER(SEARCH(ZAKL_DATA!$B$18,FU!$U4523)),U4523,"")</f>
        <v>Senec</v>
      </c>
      <c r="T4523" t="str">
        <f t="array" ref="T4523">IFERROR(INDEX($S$3:$S$6255,SMALL(IF(ISNUMBER(SEARCH("",$S$3:$S$6255)),ROW($S$1:$S$6253),""),ROW(S4521))),"")</f>
        <v>Senec</v>
      </c>
      <c r="U4523" t="s">
        <v>5079</v>
      </c>
      <c r="V4523">
        <v>579190.0</v>
      </c>
    </row>
    <row r="4524" spans="19:22" ht="12.75">
      <c r="S4524" t="str">
        <f>IF(ISNUMBER(SEARCH(ZAKL_DATA!$B$18,FU!$U4524)),U4524,"")</f>
        <v>Senetářov</v>
      </c>
      <c r="T4524" t="str">
        <f t="array" ref="T4524">IFERROR(INDEX($S$3:$S$6255,SMALL(IF(ISNUMBER(SEARCH("",$S$3:$S$6255)),ROW($S$1:$S$6253),""),ROW(S4522))),"")</f>
        <v>Senetářov</v>
      </c>
      <c r="U4524" t="s">
        <v>7819</v>
      </c>
      <c r="V4524">
        <v>579203.0</v>
      </c>
    </row>
    <row r="4525" spans="19:22" ht="12.75">
      <c r="S4525" t="str">
        <f>IF(ISNUMBER(SEARCH(ZAKL_DATA!$B$18,FU!$U4525)),U4525,"")</f>
        <v>Senice</v>
      </c>
      <c r="T4525" t="str">
        <f t="array" ref="T4525">IFERROR(INDEX($S$3:$S$6255,SMALL(IF(ISNUMBER(SEARCH("",$S$3:$S$6255)),ROW($S$1:$S$6253),""),ROW(S4523))),"")</f>
        <v>Senice</v>
      </c>
      <c r="U4525" t="s">
        <v>4699</v>
      </c>
      <c r="V4525">
        <v>579211.0</v>
      </c>
    </row>
    <row r="4526" spans="19:22" ht="12.75">
      <c r="S4526" t="str">
        <f>IF(ISNUMBER(SEARCH(ZAKL_DATA!$B$18,FU!$U4526)),U4526,"")</f>
        <v>Senice na Hané</v>
      </c>
      <c r="T4526" t="str">
        <f t="array" ref="T4526">IFERROR(INDEX($S$3:$S$6255,SMALL(IF(ISNUMBER(SEARCH("",$S$3:$S$6255)),ROW($S$1:$S$6253),""),ROW(S4524))),"")</f>
        <v>Senice na Hané</v>
      </c>
      <c r="U4526" t="s">
        <v>3680</v>
      </c>
      <c r="V4526">
        <v>579220.0</v>
      </c>
    </row>
    <row r="4527" spans="19:22" ht="12.75">
      <c r="S4527" t="str">
        <f>IF(ISNUMBER(SEARCH(ZAKL_DATA!$B$18,FU!$U4527)),U4527,"")</f>
        <v>Senička</v>
      </c>
      <c r="T4527" t="str">
        <f t="array" ref="T4527">IFERROR(INDEX($S$3:$S$6255,SMALL(IF(ISNUMBER(SEARCH("",$S$3:$S$6255)),ROW($S$1:$S$6253),""),ROW(S4525))),"")</f>
        <v>Senička</v>
      </c>
      <c r="U4527" t="s">
        <v>5734</v>
      </c>
      <c r="V4527">
        <v>579238.0</v>
      </c>
    </row>
    <row r="4528" spans="19:22" ht="12.75">
      <c r="S4528" t="str">
        <f>IF(ISNUMBER(SEARCH(ZAKL_DATA!$B$18,FU!$U4528)),U4528,"")</f>
        <v>Seninka</v>
      </c>
      <c r="T4528" t="str">
        <f t="array" ref="T4528">IFERROR(INDEX($S$3:$S$6255,SMALL(IF(ISNUMBER(SEARCH("",$S$3:$S$6255)),ROW($S$1:$S$6253),""),ROW(S4526))),"")</f>
        <v>Seninka</v>
      </c>
      <c r="U4528" t="s">
        <v>5176</v>
      </c>
      <c r="V4528">
        <v>579246.0</v>
      </c>
    </row>
    <row r="4529" spans="19:22" ht="12.75">
      <c r="S4529" t="str">
        <f>IF(ISNUMBER(SEARCH(ZAKL_DATA!$B$18,FU!$U4529)),U4529,"")</f>
        <v>Senohraby</v>
      </c>
      <c r="T4529" t="str">
        <f t="array" ref="T4529">IFERROR(INDEX($S$3:$S$6255,SMALL(IF(ISNUMBER(SEARCH("",$S$3:$S$6255)),ROW($S$1:$S$6253),""),ROW(S4527))),"")</f>
        <v>Senohraby</v>
      </c>
      <c r="U4529" t="s">
        <v>4773</v>
      </c>
      <c r="V4529">
        <v>579254.0</v>
      </c>
    </row>
    <row r="4530" spans="19:22" ht="12.75">
      <c r="S4530" t="str">
        <f>IF(ISNUMBER(SEARCH(ZAKL_DATA!$B$18,FU!$U4530)),U4530,"")</f>
        <v>Senomaty</v>
      </c>
      <c r="T4530" t="str">
        <f t="array" ref="T4530">IFERROR(INDEX($S$3:$S$6255,SMALL(IF(ISNUMBER(SEARCH("",$S$3:$S$6255)),ROW($S$1:$S$6253),""),ROW(S4528))),"")</f>
        <v>Senomaty</v>
      </c>
      <c r="U4530" t="s">
        <v>5080</v>
      </c>
      <c r="V4530">
        <v>579262.0</v>
      </c>
    </row>
    <row r="4531" spans="19:22" ht="12.75">
      <c r="S4531" t="str">
        <f>IF(ISNUMBER(SEARCH(ZAKL_DATA!$B$18,FU!$U4531)),U4531,"")</f>
        <v>Senorady</v>
      </c>
      <c r="T4531" t="str">
        <f t="array" ref="T4531">IFERROR(INDEX($S$3:$S$6255,SMALL(IF(ISNUMBER(SEARCH("",$S$3:$S$6255)),ROW($S$1:$S$6253),""),ROW(S4529))),"")</f>
        <v>Senorady</v>
      </c>
      <c r="U4531" t="s">
        <v>8444</v>
      </c>
      <c r="V4531">
        <v>579271.0</v>
      </c>
    </row>
    <row r="4532" spans="19:22" ht="12.75">
      <c r="S4532" t="str">
        <f>IF(ISNUMBER(SEARCH(ZAKL_DATA!$B$18,FU!$U4532)),U4532,"")</f>
        <v>Senožaty</v>
      </c>
      <c r="T4532" t="str">
        <f t="array" ref="T4532">IFERROR(INDEX($S$3:$S$6255,SMALL(IF(ISNUMBER(SEARCH("",$S$3:$S$6255)),ROW($S$1:$S$6253),""),ROW(S4530))),"")</f>
        <v>Senožaty</v>
      </c>
      <c r="U4532" t="s">
        <v>5468</v>
      </c>
      <c r="V4532">
        <v>579289.0</v>
      </c>
    </row>
    <row r="4533" spans="19:22" ht="12.75">
      <c r="S4533" t="str">
        <f>IF(ISNUMBER(SEARCH(ZAKL_DATA!$B$18,FU!$U4533)),U4533,"")</f>
        <v>Sentice</v>
      </c>
      <c r="T4533" t="str">
        <f t="array" ref="T4533">IFERROR(INDEX($S$3:$S$6255,SMALL(IF(ISNUMBER(SEARCH("",$S$3:$S$6255)),ROW($S$1:$S$6253),""),ROW(S4531))),"")</f>
        <v>Sentice</v>
      </c>
      <c r="U4533" t="s">
        <v>7921</v>
      </c>
      <c r="V4533">
        <v>579297.0</v>
      </c>
    </row>
    <row r="4534" spans="19:22" ht="12.75">
      <c r="S4534" t="str">
        <f>IF(ISNUMBER(SEARCH(ZAKL_DATA!$B$18,FU!$U4534)),U4534,"")</f>
        <v>Sepekov</v>
      </c>
      <c r="T4534" t="str">
        <f t="array" ref="T4534">IFERROR(INDEX($S$3:$S$6255,SMALL(IF(ISNUMBER(SEARCH("",$S$3:$S$6255)),ROW($S$1:$S$6253),""),ROW(S4532))),"")</f>
        <v>Sepekov</v>
      </c>
      <c r="U4534" t="s">
        <v>5560</v>
      </c>
      <c r="V4534">
        <v>579301.0</v>
      </c>
    </row>
    <row r="4535" spans="19:22" ht="12.75">
      <c r="S4535" t="str">
        <f>IF(ISNUMBER(SEARCH(ZAKL_DATA!$B$18,FU!$U4535)),U4535,"")</f>
        <v>Sezemice</v>
      </c>
      <c r="T4535" t="str">
        <f t="array" ref="T4535">IFERROR(INDEX($S$3:$S$6255,SMALL(IF(ISNUMBER(SEARCH("",$S$3:$S$6255)),ROW($S$1:$S$6253),""),ROW(S4533))),"")</f>
        <v>Sezemice</v>
      </c>
      <c r="U4535" t="s">
        <v>7399</v>
      </c>
      <c r="V4535">
        <v>579319.0</v>
      </c>
    </row>
    <row r="4536" spans="19:22" ht="12.75">
      <c r="S4536" t="str">
        <f>IF(ISNUMBER(SEARCH(ZAKL_DATA!$B$18,FU!$U4536)),U4536,"")</f>
        <v>Sezemice</v>
      </c>
      <c r="T4536" t="str">
        <f t="array" ref="T4536">IFERROR(INDEX($S$3:$S$6255,SMALL(IF(ISNUMBER(SEARCH("",$S$3:$S$6255)),ROW($S$1:$S$6253),""),ROW(S4534))),"")</f>
        <v>Sezemice</v>
      </c>
      <c r="U4536" t="s">
        <v>7399</v>
      </c>
      <c r="V4536">
        <v>579327.0</v>
      </c>
    </row>
    <row r="4537" spans="19:22" ht="12.75">
      <c r="S4537" t="str">
        <f>IF(ISNUMBER(SEARCH(ZAKL_DATA!$B$18,FU!$U4537)),U4537,"")</f>
        <v>Sezimovo Ústí</v>
      </c>
      <c r="T4537" t="str">
        <f t="array" ref="T4537">IFERROR(INDEX($S$3:$S$6255,SMALL(IF(ISNUMBER(SEARCH("",$S$3:$S$6255)),ROW($S$1:$S$6253),""),ROW(S4535))),"")</f>
        <v>Sezimovo Ústí</v>
      </c>
      <c r="U4537" t="s">
        <v>5803</v>
      </c>
      <c r="V4537">
        <v>579335.0</v>
      </c>
    </row>
    <row r="4538" spans="19:22" ht="12.75">
      <c r="S4538" t="str">
        <f>IF(ISNUMBER(SEARCH(ZAKL_DATA!$B$18,FU!$U4538)),U4538,"")</f>
        <v>Schořov</v>
      </c>
      <c r="T4538" t="str">
        <f t="array" ref="T4538">IFERROR(INDEX($S$3:$S$6255,SMALL(IF(ISNUMBER(SEARCH("",$S$3:$S$6255)),ROW($S$1:$S$6253),""),ROW(S4536))),"")</f>
        <v>Schořov</v>
      </c>
      <c r="U4538" t="s">
        <v>4104</v>
      </c>
      <c r="V4538">
        <v>579343.0</v>
      </c>
    </row>
    <row r="4539" spans="19:22" ht="12.75">
      <c r="S4539" t="str">
        <f>IF(ISNUMBER(SEARCH(ZAKL_DATA!$B$18,FU!$U4539)),U4539,"")</f>
        <v>Sibřina</v>
      </c>
      <c r="T4539" t="str">
        <f t="array" ref="T4539">IFERROR(INDEX($S$3:$S$6255,SMALL(IF(ISNUMBER(SEARCH("",$S$3:$S$6255)),ROW($S$1:$S$6253),""),ROW(S4537))),"")</f>
        <v>Sibřina</v>
      </c>
      <c r="U4539" t="s">
        <v>4774</v>
      </c>
      <c r="V4539">
        <v>579351.0</v>
      </c>
    </row>
    <row r="4540" spans="19:22" ht="12.75">
      <c r="S4540" t="str">
        <f>IF(ISNUMBER(SEARCH(ZAKL_DATA!$B$18,FU!$U4540)),U4540,"")</f>
        <v>Silůvky</v>
      </c>
      <c r="T4540" t="str">
        <f t="array" ref="T4540">IFERROR(INDEX($S$3:$S$6255,SMALL(IF(ISNUMBER(SEARCH("",$S$3:$S$6255)),ROW($S$1:$S$6253),""),ROW(S4538))),"")</f>
        <v>Silůvky</v>
      </c>
      <c r="U4540" t="s">
        <v>7922</v>
      </c>
      <c r="V4540">
        <v>579360.0</v>
      </c>
    </row>
    <row r="4541" spans="19:22" ht="12.75">
      <c r="S4541" t="str">
        <f>IF(ISNUMBER(SEARCH(ZAKL_DATA!$B$18,FU!$U4541)),U4541,"")</f>
        <v>Sirá</v>
      </c>
      <c r="T4541" t="str">
        <f t="array" ref="T4541">IFERROR(INDEX($S$3:$S$6255,SMALL(IF(ISNUMBER(SEARCH("",$S$3:$S$6255)),ROW($S$1:$S$6253),""),ROW(S4539))),"")</f>
        <v>Sirá</v>
      </c>
      <c r="U4541" t="s">
        <v>5303</v>
      </c>
      <c r="V4541">
        <v>579378.0</v>
      </c>
    </row>
    <row r="4542" spans="19:22" ht="12.75">
      <c r="S4542" t="str">
        <f>IF(ISNUMBER(SEARCH(ZAKL_DATA!$B$18,FU!$U4542)),U4542,"")</f>
        <v>Sirákov</v>
      </c>
      <c r="T4542" t="str">
        <f t="array" ref="T4542">IFERROR(INDEX($S$3:$S$6255,SMALL(IF(ISNUMBER(SEARCH("",$S$3:$S$6255)),ROW($S$1:$S$6253),""),ROW(S4540))),"")</f>
        <v>Sirákov</v>
      </c>
      <c r="U4542" t="s">
        <v>8776</v>
      </c>
      <c r="V4542">
        <v>579386.0</v>
      </c>
    </row>
    <row r="4543" spans="19:22" ht="12.75">
      <c r="S4543" t="str">
        <f>IF(ISNUMBER(SEARCH(ZAKL_DATA!$B$18,FU!$U4543)),U4543,"")</f>
        <v>Siřejovice</v>
      </c>
      <c r="T4543" t="str">
        <f t="array" ref="T4543">IFERROR(INDEX($S$3:$S$6255,SMALL(IF(ISNUMBER(SEARCH("",$S$3:$S$6255)),ROW($S$1:$S$6253),""),ROW(S4541))),"")</f>
        <v>Siřejovice</v>
      </c>
      <c r="U4543" t="s">
        <v>6642</v>
      </c>
      <c r="V4543">
        <v>579394.0</v>
      </c>
    </row>
    <row r="4544" spans="19:22" ht="12.75">
      <c r="S4544" t="str">
        <f>IF(ISNUMBER(SEARCH(ZAKL_DATA!$B$18,FU!$U4544)),U4544,"")</f>
        <v>Sivice</v>
      </c>
      <c r="T4544" t="str">
        <f t="array" ref="T4544">IFERROR(INDEX($S$3:$S$6255,SMALL(IF(ISNUMBER(SEARCH("",$S$3:$S$6255)),ROW($S$1:$S$6253),""),ROW(S4542))),"")</f>
        <v>Sivice</v>
      </c>
      <c r="U4544" t="s">
        <v>7923</v>
      </c>
      <c r="V4544">
        <v>579408.0</v>
      </c>
    </row>
    <row r="4545" spans="19:22" ht="12.75">
      <c r="S4545" t="str">
        <f>IF(ISNUMBER(SEARCH(ZAKL_DATA!$B$18,FU!$U4545)),U4545,"")</f>
        <v>Skalice</v>
      </c>
      <c r="T4545" t="str">
        <f t="array" ref="T4545">IFERROR(INDEX($S$3:$S$6255,SMALL(IF(ISNUMBER(SEARCH("",$S$3:$S$6255)),ROW($S$1:$S$6253),""),ROW(S4543))),"")</f>
        <v>Skalice</v>
      </c>
      <c r="U4545" t="s">
        <v>5804</v>
      </c>
      <c r="V4545">
        <v>579416.0</v>
      </c>
    </row>
    <row r="4546" spans="19:22" ht="12.75">
      <c r="S4546" t="str">
        <f>IF(ISNUMBER(SEARCH(ZAKL_DATA!$B$18,FU!$U4546)),U4546,"")</f>
        <v>Skalice</v>
      </c>
      <c r="T4546" t="str">
        <f t="array" ref="T4546">IFERROR(INDEX($S$3:$S$6255,SMALL(IF(ISNUMBER(SEARCH("",$S$3:$S$6255)),ROW($S$1:$S$6253),""),ROW(S4544))),"")</f>
        <v>Skalice</v>
      </c>
      <c r="U4546" t="s">
        <v>5804</v>
      </c>
      <c r="V4546">
        <v>579424.0</v>
      </c>
    </row>
    <row r="4547" spans="19:22" ht="12.75">
      <c r="S4547" t="str">
        <f>IF(ISNUMBER(SEARCH(ZAKL_DATA!$B$18,FU!$U4547)),U4547,"")</f>
        <v>Skalice</v>
      </c>
      <c r="T4547" t="str">
        <f t="array" ref="T4547">IFERROR(INDEX($S$3:$S$6255,SMALL(IF(ISNUMBER(SEARCH("",$S$3:$S$6255)),ROW($S$1:$S$6253),""),ROW(S4545))),"")</f>
        <v>Skalice</v>
      </c>
      <c r="U4547" t="s">
        <v>5804</v>
      </c>
      <c r="V4547">
        <v>579432.0</v>
      </c>
    </row>
    <row r="4548" spans="19:22" ht="12.75">
      <c r="S4548" t="str">
        <f>IF(ISNUMBER(SEARCH(ZAKL_DATA!$B$18,FU!$U4548)),U4548,"")</f>
        <v>Skalice nad Svitavou</v>
      </c>
      <c r="T4548" t="str">
        <f t="array" ref="T4548">IFERROR(INDEX($S$3:$S$6255,SMALL(IF(ISNUMBER(SEARCH("",$S$3:$S$6255)),ROW($S$1:$S$6253),""),ROW(S4546))),"")</f>
        <v>Skalice nad Svitavou</v>
      </c>
      <c r="U4548" t="s">
        <v>7820</v>
      </c>
      <c r="V4548">
        <v>579441.0</v>
      </c>
    </row>
    <row r="4549" spans="19:22" ht="12.75">
      <c r="S4549" t="str">
        <f>IF(ISNUMBER(SEARCH(ZAKL_DATA!$B$18,FU!$U4549)),U4549,"")</f>
        <v>Skalice u České Lípy</v>
      </c>
      <c r="T4549" t="str">
        <f t="array" ref="T4549">IFERROR(INDEX($S$3:$S$6255,SMALL(IF(ISNUMBER(SEARCH("",$S$3:$S$6255)),ROW($S$1:$S$6253),""),ROW(S4547))),"")</f>
        <v>Skalice u České Lípy</v>
      </c>
      <c r="U4549" t="s">
        <v>6336</v>
      </c>
      <c r="V4549">
        <v>579459.0</v>
      </c>
    </row>
    <row r="4550" spans="19:22" ht="12.75">
      <c r="S4550" t="str">
        <f>IF(ISNUMBER(SEARCH(ZAKL_DATA!$B$18,FU!$U4550)),U4550,"")</f>
        <v>Skalička</v>
      </c>
      <c r="T4550" t="str">
        <f t="array" ref="T4550">IFERROR(INDEX($S$3:$S$6255,SMALL(IF(ISNUMBER(SEARCH("",$S$3:$S$6255)),ROW($S$1:$S$6253),""),ROW(S4548))),"")</f>
        <v>Skalička</v>
      </c>
      <c r="U4550" t="s">
        <v>3897</v>
      </c>
      <c r="V4550">
        <v>579467.0</v>
      </c>
    </row>
    <row r="4551" spans="19:22" ht="12.75">
      <c r="S4551" t="str">
        <f>IF(ISNUMBER(SEARCH(ZAKL_DATA!$B$18,FU!$U4551)),U4551,"")</f>
        <v>Skalička</v>
      </c>
      <c r="T4551" t="str">
        <f t="array" ref="T4551">IFERROR(INDEX($S$3:$S$6255,SMALL(IF(ISNUMBER(SEARCH("",$S$3:$S$6255)),ROW($S$1:$S$6253),""),ROW(S4549))),"")</f>
        <v>Skalička</v>
      </c>
      <c r="U4551" t="s">
        <v>3897</v>
      </c>
      <c r="V4551">
        <v>579475.0</v>
      </c>
    </row>
    <row r="4552" spans="19:22" ht="12.75">
      <c r="S4552" t="str">
        <f>IF(ISNUMBER(SEARCH(ZAKL_DATA!$B$18,FU!$U4552)),U4552,"")</f>
        <v>Skalka</v>
      </c>
      <c r="T4552" t="str">
        <f t="array" ref="T4552">IFERROR(INDEX($S$3:$S$6255,SMALL(IF(ISNUMBER(SEARCH("",$S$3:$S$6255)),ROW($S$1:$S$6253),""),ROW(S4550))),"")</f>
        <v>Skalka</v>
      </c>
      <c r="U4552" t="s">
        <v>8096</v>
      </c>
      <c r="V4552">
        <v>579483.0</v>
      </c>
    </row>
    <row r="4553" spans="19:22" ht="12.75">
      <c r="S4553" t="str">
        <f>IF(ISNUMBER(SEARCH(ZAKL_DATA!$B$18,FU!$U4553)),U4553,"")</f>
        <v>Skalka</v>
      </c>
      <c r="T4553" t="str">
        <f t="array" ref="T4553">IFERROR(INDEX($S$3:$S$6255,SMALL(IF(ISNUMBER(SEARCH("",$S$3:$S$6255)),ROW($S$1:$S$6253),""),ROW(S4551))),"")</f>
        <v>Skalka</v>
      </c>
      <c r="U4553" t="s">
        <v>8096</v>
      </c>
      <c r="V4553">
        <v>579491.0</v>
      </c>
    </row>
    <row r="4554" spans="19:22" ht="12.75">
      <c r="S4554" t="str">
        <f>IF(ISNUMBER(SEARCH(ZAKL_DATA!$B$18,FU!$U4554)),U4554,"")</f>
        <v>Skalka u Doks</v>
      </c>
      <c r="T4554" t="str">
        <f t="array" ref="T4554">IFERROR(INDEX($S$3:$S$6255,SMALL(IF(ISNUMBER(SEARCH("",$S$3:$S$6255)),ROW($S$1:$S$6253),""),ROW(S4552))),"")</f>
        <v>Skalka u Doks</v>
      </c>
      <c r="U4554" t="s">
        <v>3855</v>
      </c>
      <c r="V4554">
        <v>579505.0</v>
      </c>
    </row>
    <row r="4555" spans="19:22" ht="12.75">
      <c r="S4555" t="str">
        <f>IF(ISNUMBER(SEARCH(ZAKL_DATA!$B$18,FU!$U4555)),U4555,"")</f>
        <v>Skalná</v>
      </c>
      <c r="T4555" t="str">
        <f t="array" ref="T4555">IFERROR(INDEX($S$3:$S$6255,SMALL(IF(ISNUMBER(SEARCH("",$S$3:$S$6255)),ROW($S$1:$S$6253),""),ROW(S4553))),"")</f>
        <v>Skalná</v>
      </c>
      <c r="U4555" t="s">
        <v>5942</v>
      </c>
      <c r="V4555">
        <v>579513.0</v>
      </c>
    </row>
    <row r="4556" spans="19:22" ht="12.75">
      <c r="S4556" t="str">
        <f>IF(ISNUMBER(SEARCH(ZAKL_DATA!$B$18,FU!$U4556)),U4556,"")</f>
        <v>Skalsko</v>
      </c>
      <c r="T4556" t="str">
        <f t="array" ref="T4556">IFERROR(INDEX($S$3:$S$6255,SMALL(IF(ISNUMBER(SEARCH("",$S$3:$S$6255)),ROW($S$1:$S$6253),""),ROW(S4554))),"")</f>
        <v>Skalsko</v>
      </c>
      <c r="U4556" t="s">
        <v>4594</v>
      </c>
      <c r="V4556">
        <v>579530.0</v>
      </c>
    </row>
    <row r="4557" spans="19:22" ht="12.75">
      <c r="S4557" t="str">
        <f>IF(ISNUMBER(SEARCH(ZAKL_DATA!$B$18,FU!$U4557)),U4557,"")</f>
        <v>Skály</v>
      </c>
      <c r="T4557" t="str">
        <f t="array" ref="T4557">IFERROR(INDEX($S$3:$S$6255,SMALL(IF(ISNUMBER(SEARCH("",$S$3:$S$6255)),ROW($S$1:$S$6253),""),ROW(S4555))),"")</f>
        <v>Skály</v>
      </c>
      <c r="U4557" t="s">
        <v>5561</v>
      </c>
      <c r="V4557">
        <v>579548.0</v>
      </c>
    </row>
    <row r="4558" spans="19:22" ht="12.75">
      <c r="S4558" t="str">
        <f>IF(ISNUMBER(SEARCH(ZAKL_DATA!$B$18,FU!$U4558)),U4558,"")</f>
        <v>Skály</v>
      </c>
      <c r="T4558" t="str">
        <f t="array" ref="T4558">IFERROR(INDEX($S$3:$S$6255,SMALL(IF(ISNUMBER(SEARCH("",$S$3:$S$6255)),ROW($S$1:$S$6253),""),ROW(S4556))),"")</f>
        <v>Skály</v>
      </c>
      <c r="U4558" t="s">
        <v>5561</v>
      </c>
      <c r="V4558">
        <v>579556.0</v>
      </c>
    </row>
    <row r="4559" spans="19:22" ht="12.75">
      <c r="S4559" t="str">
        <f>IF(ISNUMBER(SEARCH(ZAKL_DATA!$B$18,FU!$U4559)),U4559,"")</f>
        <v>Skapce</v>
      </c>
      <c r="T4559" t="str">
        <f t="array" ref="T4559">IFERROR(INDEX($S$3:$S$6255,SMALL(IF(ISNUMBER(SEARCH("",$S$3:$S$6255)),ROW($S$1:$S$6253),""),ROW(S4557))),"")</f>
        <v>Skapce</v>
      </c>
      <c r="U4559" t="s">
        <v>7657</v>
      </c>
      <c r="V4559">
        <v>579564.0</v>
      </c>
    </row>
    <row r="4560" spans="19:22" ht="12.75">
      <c r="S4560" t="str">
        <f>IF(ISNUMBER(SEARCH(ZAKL_DATA!$B$18,FU!$U4560)),U4560,"")</f>
        <v>Skašov</v>
      </c>
      <c r="T4560" t="str">
        <f t="array" ref="T4560">IFERROR(INDEX($S$3:$S$6255,SMALL(IF(ISNUMBER(SEARCH("",$S$3:$S$6255)),ROW($S$1:$S$6253),""),ROW(S4558))),"")</f>
        <v>Skašov</v>
      </c>
      <c r="U4560" t="s">
        <v>4867</v>
      </c>
      <c r="V4560">
        <v>579581.0</v>
      </c>
    </row>
    <row r="4561" spans="19:22" ht="12.75">
      <c r="S4561" t="str">
        <f>IF(ISNUMBER(SEARCH(ZAKL_DATA!$B$18,FU!$U4561)),U4561,"")</f>
        <v>Skaštice</v>
      </c>
      <c r="T4561" t="str">
        <f t="array" ref="T4561">IFERROR(INDEX($S$3:$S$6255,SMALL(IF(ISNUMBER(SEARCH("",$S$3:$S$6255)),ROW($S$1:$S$6253),""),ROW(S4559))),"")</f>
        <v>Skaštice</v>
      </c>
      <c r="U4561" t="s">
        <v>8279</v>
      </c>
      <c r="V4561">
        <v>579599.0</v>
      </c>
    </row>
    <row r="4562" spans="19:22" ht="12.75">
      <c r="S4562" t="str">
        <f>IF(ISNUMBER(SEARCH(ZAKL_DATA!$B$18,FU!$U4562)),U4562,"")</f>
        <v>Sklené</v>
      </c>
      <c r="T4562" t="str">
        <f t="array" ref="T4562">IFERROR(INDEX($S$3:$S$6255,SMALL(IF(ISNUMBER(SEARCH("",$S$3:$S$6255)),ROW($S$1:$S$6253),""),ROW(S4560))),"")</f>
        <v>Sklené</v>
      </c>
      <c r="U4562" t="s">
        <v>7599</v>
      </c>
      <c r="V4562">
        <v>579602.0</v>
      </c>
    </row>
    <row r="4563" spans="19:22" ht="12.75">
      <c r="S4563" t="str">
        <f>IF(ISNUMBER(SEARCH(ZAKL_DATA!$B$18,FU!$U4563)),U4563,"")</f>
        <v>Sklené</v>
      </c>
      <c r="T4563" t="str">
        <f t="array" ref="T4563">IFERROR(INDEX($S$3:$S$6255,SMALL(IF(ISNUMBER(SEARCH("",$S$3:$S$6255)),ROW($S$1:$S$6253),""),ROW(S4561))),"")</f>
        <v>Sklené</v>
      </c>
      <c r="U4563" t="s">
        <v>7599</v>
      </c>
      <c r="V4563">
        <v>579629.0</v>
      </c>
    </row>
    <row r="4564" spans="19:22" ht="12.75">
      <c r="S4564" t="str">
        <f>IF(ISNUMBER(SEARCH(ZAKL_DATA!$B$18,FU!$U4564)),U4564,"")</f>
        <v>Sklené nad Oslavou</v>
      </c>
      <c r="T4564" t="str">
        <f t="array" ref="T4564">IFERROR(INDEX($S$3:$S$6255,SMALL(IF(ISNUMBER(SEARCH("",$S$3:$S$6255)),ROW($S$1:$S$6253),""),ROW(S4562))),"")</f>
        <v>Sklené nad Oslavou</v>
      </c>
      <c r="U4564" t="s">
        <v>8777</v>
      </c>
      <c r="V4564">
        <v>579637.0</v>
      </c>
    </row>
    <row r="4565" spans="19:22" ht="12.75">
      <c r="S4565" t="str">
        <f>IF(ISNUMBER(SEARCH(ZAKL_DATA!$B$18,FU!$U4565)),U4565,"")</f>
        <v>Skočice</v>
      </c>
      <c r="T4565" t="str">
        <f t="array" ref="T4565">IFERROR(INDEX($S$3:$S$6255,SMALL(IF(ISNUMBER(SEARCH("",$S$3:$S$6255)),ROW($S$1:$S$6253),""),ROW(S4563))),"")</f>
        <v>Skočice</v>
      </c>
      <c r="U4565" t="s">
        <v>5692</v>
      </c>
      <c r="V4565">
        <v>579645.0</v>
      </c>
    </row>
    <row r="4566" spans="19:22" ht="12.75">
      <c r="S4566" t="str">
        <f>IF(ISNUMBER(SEARCH(ZAKL_DATA!$B$18,FU!$U4566)),U4566,"")</f>
        <v>Skomelno</v>
      </c>
      <c r="T4566" t="str">
        <f t="array" ref="T4566">IFERROR(INDEX($S$3:$S$6255,SMALL(IF(ISNUMBER(SEARCH("",$S$3:$S$6255)),ROW($S$1:$S$6253),""),ROW(S4564))),"")</f>
        <v>Skomelno</v>
      </c>
      <c r="U4566" t="s">
        <v>6744</v>
      </c>
      <c r="V4566">
        <v>579661.0</v>
      </c>
    </row>
    <row r="4567" spans="19:22" ht="12.75">
      <c r="S4567" t="str">
        <f>IF(ISNUMBER(SEARCH(ZAKL_DATA!$B$18,FU!$U4567)),U4567,"")</f>
        <v>Skopytce</v>
      </c>
      <c r="T4567" t="str">
        <f t="array" ref="T4567">IFERROR(INDEX($S$3:$S$6255,SMALL(IF(ISNUMBER(SEARCH("",$S$3:$S$6255)),ROW($S$1:$S$6253),""),ROW(S4565))),"")</f>
        <v>Skopytce</v>
      </c>
      <c r="U4567" t="s">
        <v>5805</v>
      </c>
      <c r="V4567">
        <v>579696.0</v>
      </c>
    </row>
    <row r="4568" spans="19:22" ht="12.75">
      <c r="S4568" t="str">
        <f>IF(ISNUMBER(SEARCH(ZAKL_DATA!$B$18,FU!$U4568)),U4568,"")</f>
        <v>Skorkov</v>
      </c>
      <c r="T4568" t="str">
        <f t="array" ref="T4568">IFERROR(INDEX($S$3:$S$6255,SMALL(IF(ISNUMBER(SEARCH("",$S$3:$S$6255)),ROW($S$1:$S$6253),""),ROW(S4566))),"")</f>
        <v>Skorkov</v>
      </c>
      <c r="U4568" t="s">
        <v>5431</v>
      </c>
      <c r="V4568">
        <v>579726.0</v>
      </c>
    </row>
    <row r="4569" spans="19:22" ht="12.75">
      <c r="S4569" t="str">
        <f>IF(ISNUMBER(SEARCH(ZAKL_DATA!$B$18,FU!$U4569)),U4569,"")</f>
        <v>Skorkov</v>
      </c>
      <c r="T4569" t="str">
        <f t="array" ref="T4569">IFERROR(INDEX($S$3:$S$6255,SMALL(IF(ISNUMBER(SEARCH("",$S$3:$S$6255)),ROW($S$1:$S$6253),""),ROW(S4567))),"")</f>
        <v>Skorkov</v>
      </c>
      <c r="U4569" t="s">
        <v>5431</v>
      </c>
      <c r="V4569">
        <v>579734.0</v>
      </c>
    </row>
    <row r="4570" spans="19:22" ht="12.75">
      <c r="S4570" t="str">
        <f>IF(ISNUMBER(SEARCH(ZAKL_DATA!$B$18,FU!$U4570)),U4570,"")</f>
        <v>Skoronice</v>
      </c>
      <c r="T4570" t="str">
        <f t="array" ref="T4570">IFERROR(INDEX($S$3:$S$6255,SMALL(IF(ISNUMBER(SEARCH("",$S$3:$S$6255)),ROW($S$1:$S$6253),""),ROW(S4568))),"")</f>
        <v>Skoronice</v>
      </c>
      <c r="U4570" t="s">
        <v>8097</v>
      </c>
      <c r="V4570">
        <v>579742.0</v>
      </c>
    </row>
    <row r="4571" spans="19:22" ht="12.75">
      <c r="S4571" t="str">
        <f>IF(ISNUMBER(SEARCH(ZAKL_DATA!$B$18,FU!$U4571)),U4571,"")</f>
        <v>Skorošice</v>
      </c>
      <c r="T4571" t="str">
        <f t="array" ref="T4571">IFERROR(INDEX($S$3:$S$6255,SMALL(IF(ISNUMBER(SEARCH("",$S$3:$S$6255)),ROW($S$1:$S$6253),""),ROW(S4569))),"")</f>
        <v>Skorošice</v>
      </c>
      <c r="U4571" t="s">
        <v>5844</v>
      </c>
      <c r="V4571">
        <v>579751.0</v>
      </c>
    </row>
    <row r="4572" spans="19:22" ht="12.75">
      <c r="S4572" t="str">
        <f>IF(ISNUMBER(SEARCH(ZAKL_DATA!$B$18,FU!$U4572)),U4572,"")</f>
        <v>Skorotice</v>
      </c>
      <c r="T4572" t="str">
        <f t="array" ref="T4572">IFERROR(INDEX($S$3:$S$6255,SMALL(IF(ISNUMBER(SEARCH("",$S$3:$S$6255)),ROW($S$1:$S$6253),""),ROW(S4570))),"")</f>
        <v>Skorotice</v>
      </c>
      <c r="U4572" t="s">
        <v>8778</v>
      </c>
      <c r="V4572">
        <v>579769.0</v>
      </c>
    </row>
    <row r="4573" spans="19:22" ht="12.75">
      <c r="S4573" t="str">
        <f>IF(ISNUMBER(SEARCH(ZAKL_DATA!$B$18,FU!$U4573)),U4573,"")</f>
        <v>Skořenice</v>
      </c>
      <c r="T4573" t="str">
        <f t="array" ref="T4573">IFERROR(INDEX($S$3:$S$6255,SMALL(IF(ISNUMBER(SEARCH("",$S$3:$S$6255)),ROW($S$1:$S$6253),""),ROW(S4571))),"")</f>
        <v>Skořenice</v>
      </c>
      <c r="U4573" t="s">
        <v>7739</v>
      </c>
      <c r="V4573">
        <v>579777.0</v>
      </c>
    </row>
    <row r="4574" spans="19:22" ht="12.75">
      <c r="S4574" t="str">
        <f>IF(ISNUMBER(SEARCH(ZAKL_DATA!$B$18,FU!$U4574)),U4574,"")</f>
        <v>Skořice</v>
      </c>
      <c r="T4574" t="str">
        <f t="array" ref="T4574">IFERROR(INDEX($S$3:$S$6255,SMALL(IF(ISNUMBER(SEARCH("",$S$3:$S$6255)),ROW($S$1:$S$6253),""),ROW(S4572))),"")</f>
        <v>Skořice</v>
      </c>
      <c r="U4574" t="s">
        <v>3708</v>
      </c>
      <c r="V4574">
        <v>579785.0</v>
      </c>
    </row>
    <row r="4575" spans="19:22" ht="12.75">
      <c r="S4575" t="str">
        <f>IF(ISNUMBER(SEARCH(ZAKL_DATA!$B$18,FU!$U4575)),U4575,"")</f>
        <v>Skotnice</v>
      </c>
      <c r="T4575" t="str">
        <f t="array" ref="T4575">IFERROR(INDEX($S$3:$S$6255,SMALL(IF(ISNUMBER(SEARCH("",$S$3:$S$6255)),ROW($S$1:$S$6253),""),ROW(S4573))),"")</f>
        <v>Skotnice</v>
      </c>
      <c r="U4575" t="s">
        <v>6862</v>
      </c>
      <c r="V4575">
        <v>579793.0</v>
      </c>
    </row>
    <row r="4576" spans="19:22" ht="12.75">
      <c r="S4576" t="str">
        <f>IF(ISNUMBER(SEARCH(ZAKL_DATA!$B$18,FU!$U4576)),U4576,"")</f>
        <v>Skrbeň</v>
      </c>
      <c r="T4576" t="str">
        <f t="array" ref="T4576">IFERROR(INDEX($S$3:$S$6255,SMALL(IF(ISNUMBER(SEARCH("",$S$3:$S$6255)),ROW($S$1:$S$6253),""),ROW(S4574))),"")</f>
        <v>Skrbeň</v>
      </c>
      <c r="U4576" t="s">
        <v>5724</v>
      </c>
      <c r="V4576">
        <v>579815.0</v>
      </c>
    </row>
    <row r="4577" spans="19:22" ht="12.75">
      <c r="S4577" t="str">
        <f>IF(ISNUMBER(SEARCH(ZAKL_DATA!$B$18,FU!$U4577)),U4577,"")</f>
        <v>Skrchov</v>
      </c>
      <c r="T4577" t="str">
        <f t="array" ref="T4577">IFERROR(INDEX($S$3:$S$6255,SMALL(IF(ISNUMBER(SEARCH("",$S$3:$S$6255)),ROW($S$1:$S$6253),""),ROW(S4575))),"")</f>
        <v>Skrchov</v>
      </c>
      <c r="U4577" t="s">
        <v>7821</v>
      </c>
      <c r="V4577">
        <v>579823.0</v>
      </c>
    </row>
    <row r="4578" spans="19:22" ht="12.75">
      <c r="S4578" t="str">
        <f>IF(ISNUMBER(SEARCH(ZAKL_DATA!$B$18,FU!$U4578)),U4578,"")</f>
        <v>Skršín</v>
      </c>
      <c r="T4578" t="str">
        <f t="array" ref="T4578">IFERROR(INDEX($S$3:$S$6255,SMALL(IF(ISNUMBER(SEARCH("",$S$3:$S$6255)),ROW($S$1:$S$6253),""),ROW(S4576))),"")</f>
        <v>Skršín</v>
      </c>
      <c r="U4578" t="s">
        <v>6780</v>
      </c>
      <c r="V4578">
        <v>579831.0</v>
      </c>
    </row>
    <row r="4579" spans="19:22" ht="12.75">
      <c r="S4579" t="str">
        <f>IF(ISNUMBER(SEARCH(ZAKL_DATA!$B$18,FU!$U4579)),U4579,"")</f>
        <v>Skrýchov u Malšic</v>
      </c>
      <c r="T4579" t="str">
        <f t="array" ref="T4579">IFERROR(INDEX($S$3:$S$6255,SMALL(IF(ISNUMBER(SEARCH("",$S$3:$S$6255)),ROW($S$1:$S$6253),""),ROW(S4577))),"")</f>
        <v>Skrýchov u Malšic</v>
      </c>
      <c r="U4579" t="s">
        <v>6229</v>
      </c>
      <c r="V4579">
        <v>579858.0</v>
      </c>
    </row>
    <row r="4580" spans="19:22" ht="12.75">
      <c r="S4580" t="str">
        <f>IF(ISNUMBER(SEARCH(ZAKL_DATA!$B$18,FU!$U4580)),U4580,"")</f>
        <v>Skryje</v>
      </c>
      <c r="T4580" t="str">
        <f t="array" ref="T4580">IFERROR(INDEX($S$3:$S$6255,SMALL(IF(ISNUMBER(SEARCH("",$S$3:$S$6255)),ROW($S$1:$S$6253),""),ROW(S4578))),"")</f>
        <v>Skryje</v>
      </c>
      <c r="U4580" t="s">
        <v>5081</v>
      </c>
      <c r="V4580">
        <v>579866.0</v>
      </c>
    </row>
    <row r="4581" spans="19:22" ht="12.75">
      <c r="S4581" t="str">
        <f>IF(ISNUMBER(SEARCH(ZAKL_DATA!$B$18,FU!$U4581)),U4581,"")</f>
        <v>Skryje</v>
      </c>
      <c r="T4581" t="str">
        <f t="array" ref="T4581">IFERROR(INDEX($S$3:$S$6255,SMALL(IF(ISNUMBER(SEARCH("",$S$3:$S$6255)),ROW($S$1:$S$6253),""),ROW(S4579))),"")</f>
        <v>Skryje</v>
      </c>
      <c r="U4581" t="s">
        <v>5081</v>
      </c>
      <c r="V4581">
        <v>579874.0</v>
      </c>
    </row>
    <row r="4582" spans="19:22" ht="12.75">
      <c r="S4582" t="str">
        <f>IF(ISNUMBER(SEARCH(ZAKL_DATA!$B$18,FU!$U4582)),U4582,"")</f>
        <v>Skryje</v>
      </c>
      <c r="T4582" t="str">
        <f t="array" ref="T4582">IFERROR(INDEX($S$3:$S$6255,SMALL(IF(ISNUMBER(SEARCH("",$S$3:$S$6255)),ROW($S$1:$S$6253),""),ROW(S4580))),"")</f>
        <v>Skryje</v>
      </c>
      <c r="U4582" t="s">
        <v>5081</v>
      </c>
      <c r="V4582">
        <v>579891.0</v>
      </c>
    </row>
    <row r="4583" spans="19:22" ht="12.75">
      <c r="S4583" t="str">
        <f>IF(ISNUMBER(SEARCH(ZAKL_DATA!$B$18,FU!$U4583)),U4583,"")</f>
        <v>Skřinářov</v>
      </c>
      <c r="T4583" t="str">
        <f t="array" ref="T4583">IFERROR(INDEX($S$3:$S$6255,SMALL(IF(ISNUMBER(SEARCH("",$S$3:$S$6255)),ROW($S$1:$S$6253),""),ROW(S4581))),"")</f>
        <v>Skřinářov</v>
      </c>
      <c r="U4583" t="s">
        <v>8779</v>
      </c>
      <c r="V4583">
        <v>579947.0</v>
      </c>
    </row>
    <row r="4584" spans="19:22" ht="12.75">
      <c r="S4584" t="str">
        <f>IF(ISNUMBER(SEARCH(ZAKL_DATA!$B$18,FU!$U4584)),U4584,"")</f>
        <v>Skřipel</v>
      </c>
      <c r="T4584" t="str">
        <f t="array" ref="T4584">IFERROR(INDEX($S$3:$S$6255,SMALL(IF(ISNUMBER(SEARCH("",$S$3:$S$6255)),ROW($S$1:$S$6253),""),ROW(S4582))),"")</f>
        <v>Skřipel</v>
      </c>
      <c r="U4584" t="s">
        <v>4350</v>
      </c>
      <c r="V4584">
        <v>579963.0</v>
      </c>
    </row>
    <row r="4585" spans="19:22" ht="12.75">
      <c r="S4585" t="str">
        <f>IF(ISNUMBER(SEARCH(ZAKL_DATA!$B$18,FU!$U4585)),U4585,"")</f>
        <v>Skřipov</v>
      </c>
      <c r="T4585" t="str">
        <f t="array" ref="T4585">IFERROR(INDEX($S$3:$S$6255,SMALL(IF(ISNUMBER(SEARCH("",$S$3:$S$6255)),ROW($S$1:$S$6253),""),ROW(S4583))),"")</f>
        <v>Skřipov</v>
      </c>
      <c r="U4585" t="s">
        <v>3765</v>
      </c>
      <c r="V4585">
        <v>579971.0</v>
      </c>
    </row>
    <row r="4586" spans="19:22" ht="12.75">
      <c r="S4586" t="str">
        <f>IF(ISNUMBER(SEARCH(ZAKL_DATA!$B$18,FU!$U4586)),U4586,"")</f>
        <v>Skřípov</v>
      </c>
      <c r="T4586" t="str">
        <f t="array" ref="T4586">IFERROR(INDEX($S$3:$S$6255,SMALL(IF(ISNUMBER(SEARCH("",$S$3:$S$6255)),ROW($S$1:$S$6253),""),ROW(S4584))),"")</f>
        <v>Skřípov</v>
      </c>
      <c r="U4586" t="s">
        <v>8348</v>
      </c>
      <c r="V4586">
        <v>579980.0</v>
      </c>
    </row>
    <row r="4587" spans="19:22" ht="12.75">
      <c r="S4587" t="str">
        <f>IF(ISNUMBER(SEARCH(ZAKL_DATA!$B$18,FU!$U4587)),U4587,"")</f>
        <v>Skřivany</v>
      </c>
      <c r="T4587" t="str">
        <f t="array" ref="T4587">IFERROR(INDEX($S$3:$S$6255,SMALL(IF(ISNUMBER(SEARCH("",$S$3:$S$6255)),ROW($S$1:$S$6253),""),ROW(S4585))),"")</f>
        <v>Skřivany</v>
      </c>
      <c r="U4587" t="s">
        <v>7032</v>
      </c>
      <c r="V4587">
        <v>579998.0</v>
      </c>
    </row>
    <row r="4588" spans="19:22" ht="12.75">
      <c r="S4588" t="str">
        <f>IF(ISNUMBER(SEARCH(ZAKL_DATA!$B$18,FU!$U4588)),U4588,"")</f>
        <v>Skuhrov</v>
      </c>
      <c r="T4588" t="str">
        <f t="array" ref="T4588">IFERROR(INDEX($S$3:$S$6255,SMALL(IF(ISNUMBER(SEARCH("",$S$3:$S$6255)),ROW($S$1:$S$6253),""),ROW(S4586))),"")</f>
        <v>Skuhrov</v>
      </c>
      <c r="U4588" t="s">
        <v>4140</v>
      </c>
      <c r="V4588">
        <v>580015.0</v>
      </c>
    </row>
    <row r="4589" spans="19:22" ht="12.75">
      <c r="S4589" t="str">
        <f>IF(ISNUMBER(SEARCH(ZAKL_DATA!$B$18,FU!$U4589)),U4589,"")</f>
        <v>Skuhrov</v>
      </c>
      <c r="T4589" t="str">
        <f t="array" ref="T4589">IFERROR(INDEX($S$3:$S$6255,SMALL(IF(ISNUMBER(SEARCH("",$S$3:$S$6255)),ROW($S$1:$S$6253),""),ROW(S4587))),"")</f>
        <v>Skuhrov</v>
      </c>
      <c r="U4589" t="s">
        <v>4140</v>
      </c>
      <c r="V4589">
        <v>580023.0</v>
      </c>
    </row>
    <row r="4590" spans="19:22" ht="12.75">
      <c r="S4590" t="str">
        <f>IF(ISNUMBER(SEARCH(ZAKL_DATA!$B$18,FU!$U4590)),U4590,"")</f>
        <v>Skuhrov</v>
      </c>
      <c r="T4590" t="str">
        <f t="array" ref="T4590">IFERROR(INDEX($S$3:$S$6255,SMALL(IF(ISNUMBER(SEARCH("",$S$3:$S$6255)),ROW($S$1:$S$6253),""),ROW(S4588))),"")</f>
        <v>Skuhrov</v>
      </c>
      <c r="U4590" t="s">
        <v>4140</v>
      </c>
      <c r="V4590">
        <v>580031.0</v>
      </c>
    </row>
    <row r="4591" spans="19:22" ht="12.75">
      <c r="S4591" t="str">
        <f>IF(ISNUMBER(SEARCH(ZAKL_DATA!$B$18,FU!$U4591)),U4591,"")</f>
        <v>Skuhrov nad Bělou</v>
      </c>
      <c r="T4591" t="str">
        <f t="array" ref="T4591">IFERROR(INDEX($S$3:$S$6255,SMALL(IF(ISNUMBER(SEARCH("",$S$3:$S$6255)),ROW($S$1:$S$6253),""),ROW(S4589))),"")</f>
        <v>Skuhrov nad Bělou</v>
      </c>
      <c r="U4591" t="s">
        <v>7467</v>
      </c>
      <c r="V4591">
        <v>580040.0</v>
      </c>
    </row>
    <row r="4592" spans="19:22" ht="12.75">
      <c r="S4592" t="str">
        <f>IF(ISNUMBER(SEARCH(ZAKL_DATA!$B$18,FU!$U4592)),U4592,"")</f>
        <v>Skuteč</v>
      </c>
      <c r="T4592" t="str">
        <f t="array" ref="T4592">IFERROR(INDEX($S$3:$S$6255,SMALL(IF(ISNUMBER(SEARCH("",$S$3:$S$6255)),ROW($S$1:$S$6253),""),ROW(S4590))),"")</f>
        <v>Skuteč</v>
      </c>
      <c r="U4592" t="s">
        <v>7145</v>
      </c>
      <c r="V4592">
        <v>580058.0</v>
      </c>
    </row>
    <row r="4593" spans="19:22" ht="12.75">
      <c r="S4593" t="str">
        <f>IF(ISNUMBER(SEARCH(ZAKL_DATA!$B$18,FU!$U4593)),U4593,"")</f>
        <v>Skvrňov</v>
      </c>
      <c r="T4593" t="str">
        <f t="array" ref="T4593">IFERROR(INDEX($S$3:$S$6255,SMALL(IF(ISNUMBER(SEARCH("",$S$3:$S$6255)),ROW($S$1:$S$6253),""),ROW(S4591))),"")</f>
        <v>Skvrňov</v>
      </c>
      <c r="U4593" t="s">
        <v>4323</v>
      </c>
      <c r="V4593">
        <v>580066.0</v>
      </c>
    </row>
    <row r="4594" spans="19:22" ht="12.75">
      <c r="S4594" t="str">
        <f>IF(ISNUMBER(SEARCH(ZAKL_DATA!$B$18,FU!$U4594)),U4594,"")</f>
        <v>Slabce</v>
      </c>
      <c r="T4594" t="str">
        <f t="array" ref="T4594">IFERROR(INDEX($S$3:$S$6255,SMALL(IF(ISNUMBER(SEARCH("",$S$3:$S$6255)),ROW($S$1:$S$6253),""),ROW(S4592))),"")</f>
        <v>Slabce</v>
      </c>
      <c r="U4594" t="s">
        <v>5084</v>
      </c>
      <c r="V4594">
        <v>580074.0</v>
      </c>
    </row>
    <row r="4595" spans="19:22" ht="12.75">
      <c r="S4595" t="str">
        <f>IF(ISNUMBER(SEARCH(ZAKL_DATA!$B$18,FU!$U4595)),U4595,"")</f>
        <v>Slabčice</v>
      </c>
      <c r="T4595" t="str">
        <f t="array" ref="T4595">IFERROR(INDEX($S$3:$S$6255,SMALL(IF(ISNUMBER(SEARCH("",$S$3:$S$6255)),ROW($S$1:$S$6253),""),ROW(S4593))),"")</f>
        <v>Slabčice</v>
      </c>
      <c r="U4595" t="s">
        <v>5562</v>
      </c>
      <c r="V4595">
        <v>580091.0</v>
      </c>
    </row>
    <row r="4596" spans="19:22" ht="12.75">
      <c r="S4596" t="str">
        <f>IF(ISNUMBER(SEARCH(ZAKL_DATA!$B$18,FU!$U4596)),U4596,"")</f>
        <v>Slaná</v>
      </c>
      <c r="T4596" t="str">
        <f t="array" ref="T4596">IFERROR(INDEX($S$3:$S$6255,SMALL(IF(ISNUMBER(SEARCH("",$S$3:$S$6255)),ROW($S$1:$S$6253),""),ROW(S4594))),"")</f>
        <v>Slaná</v>
      </c>
      <c r="U4596" t="s">
        <v>7521</v>
      </c>
      <c r="V4596">
        <v>580112.0</v>
      </c>
    </row>
    <row r="4597" spans="19:22" ht="12.75">
      <c r="S4597" t="str">
        <f>IF(ISNUMBER(SEARCH(ZAKL_DATA!$B$18,FU!$U4597)),U4597,"")</f>
        <v>Slaník</v>
      </c>
      <c r="T4597" t="str">
        <f t="array" ref="T4597">IFERROR(INDEX($S$3:$S$6255,SMALL(IF(ISNUMBER(SEARCH("",$S$3:$S$6255)),ROW($S$1:$S$6253),""),ROW(S4595))),"")</f>
        <v>Slaník</v>
      </c>
      <c r="U4597" t="s">
        <v>4608</v>
      </c>
      <c r="V4597">
        <v>580121.0</v>
      </c>
    </row>
    <row r="4598" spans="19:22" ht="12.75">
      <c r="S4598" t="str">
        <f>IF(ISNUMBER(SEARCH(ZAKL_DATA!$B$18,FU!$U4598)),U4598,"")</f>
        <v>Slaný</v>
      </c>
      <c r="T4598" t="str">
        <f t="array" ref="T4598">IFERROR(INDEX($S$3:$S$6255,SMALL(IF(ISNUMBER(SEARCH("",$S$3:$S$6255)),ROW($S$1:$S$6253),""),ROW(S4596))),"")</f>
        <v>Slaný</v>
      </c>
      <c r="U4598" t="s">
        <v>4239</v>
      </c>
      <c r="V4598">
        <v>580147.0</v>
      </c>
    </row>
    <row r="4599" spans="19:22" ht="12.75">
      <c r="S4599" t="str">
        <f>IF(ISNUMBER(SEARCH(ZAKL_DATA!$B$18,FU!$U4599)),U4599,"")</f>
        <v>Slapsko</v>
      </c>
      <c r="T4599" t="str">
        <f t="array" ref="T4599">IFERROR(INDEX($S$3:$S$6255,SMALL(IF(ISNUMBER(SEARCH("",$S$3:$S$6255)),ROW($S$1:$S$6253),""),ROW(S4597))),"")</f>
        <v>Slapsko</v>
      </c>
      <c r="U4599" t="s">
        <v>8917</v>
      </c>
      <c r="V4599">
        <v>580163.0</v>
      </c>
    </row>
    <row r="4600" spans="19:22" ht="12.75">
      <c r="S4600" t="str">
        <f>IF(ISNUMBER(SEARCH(ZAKL_DATA!$B$18,FU!$U4600)),U4600,"")</f>
        <v>Slapy</v>
      </c>
      <c r="T4600" t="str">
        <f t="array" ref="T4600">IFERROR(INDEX($S$3:$S$6255,SMALL(IF(ISNUMBER(SEARCH("",$S$3:$S$6255)),ROW($S$1:$S$6253),""),ROW(S4598))),"")</f>
        <v>Slapy</v>
      </c>
      <c r="U4600" t="s">
        <v>4847</v>
      </c>
      <c r="V4600">
        <v>580210.0</v>
      </c>
    </row>
    <row r="4601" spans="19:22" ht="12.75">
      <c r="S4601" t="str">
        <f>IF(ISNUMBER(SEARCH(ZAKL_DATA!$B$18,FU!$U4601)),U4601,"")</f>
        <v>Slapy</v>
      </c>
      <c r="T4601" t="str">
        <f t="array" ref="T4601">IFERROR(INDEX($S$3:$S$6255,SMALL(IF(ISNUMBER(SEARCH("",$S$3:$S$6255)),ROW($S$1:$S$6253),""),ROW(S4599))),"")</f>
        <v>Slapy</v>
      </c>
      <c r="U4601" t="s">
        <v>4847</v>
      </c>
      <c r="V4601">
        <v>580228.0</v>
      </c>
    </row>
    <row r="4602" spans="19:22" ht="12.75">
      <c r="S4602" t="str">
        <f>IF(ISNUMBER(SEARCH(ZAKL_DATA!$B$18,FU!$U4602)),U4602,"")</f>
        <v>Slatina</v>
      </c>
      <c r="T4602" t="str">
        <f t="array" ref="T4602">IFERROR(INDEX($S$3:$S$6255,SMALL(IF(ISNUMBER(SEARCH("",$S$3:$S$6255)),ROW($S$1:$S$6253),""),ROW(S4600))),"")</f>
        <v>Slatina</v>
      </c>
      <c r="U4602" t="s">
        <v>4240</v>
      </c>
      <c r="V4602">
        <v>580261.0</v>
      </c>
    </row>
    <row r="4603" spans="19:22" ht="12.75">
      <c r="S4603" t="str">
        <f>IF(ISNUMBER(SEARCH(ZAKL_DATA!$B$18,FU!$U4603)),U4603,"")</f>
        <v>Slatina</v>
      </c>
      <c r="T4603" t="str">
        <f t="array" ref="T4603">IFERROR(INDEX($S$3:$S$6255,SMALL(IF(ISNUMBER(SEARCH("",$S$3:$S$6255)),ROW($S$1:$S$6253),""),ROW(S4601))),"")</f>
        <v>Slatina</v>
      </c>
      <c r="U4603" t="s">
        <v>4240</v>
      </c>
      <c r="V4603">
        <v>580279.0</v>
      </c>
    </row>
    <row r="4604" spans="19:22" ht="12.75">
      <c r="S4604" t="str">
        <f>IF(ISNUMBER(SEARCH(ZAKL_DATA!$B$18,FU!$U4604)),U4604,"")</f>
        <v>Slatina</v>
      </c>
      <c r="T4604" t="str">
        <f t="array" ref="T4604">IFERROR(INDEX($S$3:$S$6255,SMALL(IF(ISNUMBER(SEARCH("",$S$3:$S$6255)),ROW($S$1:$S$6253),""),ROW(S4602))),"")</f>
        <v>Slatina</v>
      </c>
      <c r="U4604" t="s">
        <v>4240</v>
      </c>
      <c r="V4604">
        <v>580295.0</v>
      </c>
    </row>
    <row r="4605" spans="19:22" ht="12.75">
      <c r="S4605" t="str">
        <f>IF(ISNUMBER(SEARCH(ZAKL_DATA!$B$18,FU!$U4605)),U4605,"")</f>
        <v>Slatina</v>
      </c>
      <c r="T4605" t="str">
        <f t="array" ref="T4605">IFERROR(INDEX($S$3:$S$6255,SMALL(IF(ISNUMBER(SEARCH("",$S$3:$S$6255)),ROW($S$1:$S$6253),""),ROW(S4603))),"")</f>
        <v>Slatina</v>
      </c>
      <c r="U4605" t="s">
        <v>4240</v>
      </c>
      <c r="V4605">
        <v>580325.0</v>
      </c>
    </row>
    <row r="4606" spans="19:22" ht="12.75">
      <c r="S4606" t="str">
        <f>IF(ISNUMBER(SEARCH(ZAKL_DATA!$B$18,FU!$U4606)),U4606,"")</f>
        <v>Slatina</v>
      </c>
      <c r="T4606" t="str">
        <f t="array" ref="T4606">IFERROR(INDEX($S$3:$S$6255,SMALL(IF(ISNUMBER(SEARCH("",$S$3:$S$6255)),ROW($S$1:$S$6253),""),ROW(S4604))),"")</f>
        <v>Slatina</v>
      </c>
      <c r="U4606" t="s">
        <v>4240</v>
      </c>
      <c r="V4606">
        <v>580333.0</v>
      </c>
    </row>
    <row r="4607" spans="19:22" ht="12.75">
      <c r="S4607" t="str">
        <f>IF(ISNUMBER(SEARCH(ZAKL_DATA!$B$18,FU!$U4607)),U4607,"")</f>
        <v>Slatina</v>
      </c>
      <c r="T4607" t="str">
        <f t="array" ref="T4607">IFERROR(INDEX($S$3:$S$6255,SMALL(IF(ISNUMBER(SEARCH("",$S$3:$S$6255)),ROW($S$1:$S$6253),""),ROW(S4605))),"")</f>
        <v>Slatina</v>
      </c>
      <c r="U4607" t="s">
        <v>4240</v>
      </c>
      <c r="V4607">
        <v>580341.0</v>
      </c>
    </row>
    <row r="4608" spans="19:22" ht="12.75">
      <c r="S4608" t="str">
        <f>IF(ISNUMBER(SEARCH(ZAKL_DATA!$B$18,FU!$U4608)),U4608,"")</f>
        <v>Slatina</v>
      </c>
      <c r="T4608" t="str">
        <f t="array" ref="T4608">IFERROR(INDEX($S$3:$S$6255,SMALL(IF(ISNUMBER(SEARCH("",$S$3:$S$6255)),ROW($S$1:$S$6253),""),ROW(S4606))),"")</f>
        <v>Slatina</v>
      </c>
      <c r="U4608" t="s">
        <v>4240</v>
      </c>
      <c r="V4608">
        <v>580350.0</v>
      </c>
    </row>
    <row r="4609" spans="19:22" ht="12.75">
      <c r="S4609" t="str">
        <f>IF(ISNUMBER(SEARCH(ZAKL_DATA!$B$18,FU!$U4609)),U4609,"")</f>
        <v>Slatina</v>
      </c>
      <c r="T4609" t="str">
        <f t="array" ref="T4609">IFERROR(INDEX($S$3:$S$6255,SMALL(IF(ISNUMBER(SEARCH("",$S$3:$S$6255)),ROW($S$1:$S$6253),""),ROW(S4607))),"")</f>
        <v>Slatina</v>
      </c>
      <c r="U4609" t="s">
        <v>4240</v>
      </c>
      <c r="V4609">
        <v>580376.0</v>
      </c>
    </row>
    <row r="4610" spans="19:22" ht="12.75">
      <c r="S4610" t="str">
        <f>IF(ISNUMBER(SEARCH(ZAKL_DATA!$B$18,FU!$U4610)),U4610,"")</f>
        <v>Slatina nad Úpou</v>
      </c>
      <c r="T4610" t="str">
        <f t="array" ref="T4610">IFERROR(INDEX($S$3:$S$6255,SMALL(IF(ISNUMBER(SEARCH("",$S$3:$S$6255)),ROW($S$1:$S$6253),""),ROW(S4608))),"")</f>
        <v>Slatina nad Úpou</v>
      </c>
      <c r="U4610" t="s">
        <v>7326</v>
      </c>
      <c r="V4610">
        <v>580392.0</v>
      </c>
    </row>
    <row r="4611" spans="19:22" ht="12.75">
      <c r="S4611" t="str">
        <f>IF(ISNUMBER(SEARCH(ZAKL_DATA!$B$18,FU!$U4611)),U4611,"")</f>
        <v>Slatina nad Zdobnicí</v>
      </c>
      <c r="T4611" t="str">
        <f t="array" ref="T4611">IFERROR(INDEX($S$3:$S$6255,SMALL(IF(ISNUMBER(SEARCH("",$S$3:$S$6255)),ROW($S$1:$S$6253),""),ROW(S4609))),"")</f>
        <v>Slatina nad Zdobnicí</v>
      </c>
      <c r="U4611" t="s">
        <v>7468</v>
      </c>
      <c r="V4611">
        <v>580406.0</v>
      </c>
    </row>
    <row r="4612" spans="19:22" ht="12.75">
      <c r="S4612" t="str">
        <f>IF(ISNUMBER(SEARCH(ZAKL_DATA!$B$18,FU!$U4612)),U4612,"")</f>
        <v>Slatiňany</v>
      </c>
      <c r="T4612" t="str">
        <f t="array" ref="T4612">IFERROR(INDEX($S$3:$S$6255,SMALL(IF(ISNUMBER(SEARCH("",$S$3:$S$6255)),ROW($S$1:$S$6253),""),ROW(S4610))),"")</f>
        <v>Slatiňany</v>
      </c>
      <c r="U4612" t="s">
        <v>7147</v>
      </c>
      <c r="V4612">
        <v>580414.0</v>
      </c>
    </row>
    <row r="4613" spans="19:22" ht="12.75">
      <c r="S4613" t="str">
        <f>IF(ISNUMBER(SEARCH(ZAKL_DATA!$B$18,FU!$U4613)),U4613,"")</f>
        <v>Slatinice</v>
      </c>
      <c r="T4613" t="str">
        <f t="array" ref="T4613">IFERROR(INDEX($S$3:$S$6255,SMALL(IF(ISNUMBER(SEARCH("",$S$3:$S$6255)),ROW($S$1:$S$6253),""),ROW(S4611))),"")</f>
        <v>Slatinice</v>
      </c>
      <c r="U4613" t="s">
        <v>3682</v>
      </c>
      <c r="V4613">
        <v>580422.0</v>
      </c>
    </row>
    <row r="4614" spans="19:22" ht="12.75">
      <c r="S4614" t="str">
        <f>IF(ISNUMBER(SEARCH(ZAKL_DATA!$B$18,FU!$U4614)),U4614,"")</f>
        <v>Slatinky</v>
      </c>
      <c r="T4614" t="str">
        <f t="array" ref="T4614">IFERROR(INDEX($S$3:$S$6255,SMALL(IF(ISNUMBER(SEARCH("",$S$3:$S$6255)),ROW($S$1:$S$6253),""),ROW(S4612))),"")</f>
        <v>Slatinky</v>
      </c>
      <c r="U4614" t="s">
        <v>8349</v>
      </c>
      <c r="V4614">
        <v>580431.0</v>
      </c>
    </row>
    <row r="4615" spans="19:22" ht="12.75">
      <c r="S4615" t="str">
        <f>IF(ISNUMBER(SEARCH(ZAKL_DATA!$B$18,FU!$U4615)),U4615,"")</f>
        <v>Slatiny</v>
      </c>
      <c r="T4615" t="str">
        <f t="array" ref="T4615">IFERROR(INDEX($S$3:$S$6255,SMALL(IF(ISNUMBER(SEARCH("",$S$3:$S$6255)),ROW($S$1:$S$6253),""),ROW(S4613))),"")</f>
        <v>Slatiny</v>
      </c>
      <c r="U4615" t="s">
        <v>7249</v>
      </c>
      <c r="V4615">
        <v>580465.0</v>
      </c>
    </row>
    <row r="4616" spans="19:22" ht="12.75">
      <c r="S4616" t="str">
        <f>IF(ISNUMBER(SEARCH(ZAKL_DATA!$B$18,FU!$U4616)),U4616,"")</f>
        <v>Slavče</v>
      </c>
      <c r="T4616" t="str">
        <f t="array" ref="T4616">IFERROR(INDEX($S$3:$S$6255,SMALL(IF(ISNUMBER(SEARCH("",$S$3:$S$6255)),ROW($S$1:$S$6253),""),ROW(S4614))),"")</f>
        <v>Slavče</v>
      </c>
      <c r="U4616" t="s">
        <v>5186</v>
      </c>
      <c r="V4616">
        <v>580481.0</v>
      </c>
    </row>
    <row r="4617" spans="19:22" ht="12.75">
      <c r="S4617" t="str">
        <f>IF(ISNUMBER(SEARCH(ZAKL_DATA!$B$18,FU!$U4617)),U4617,"")</f>
        <v>Slavětice</v>
      </c>
      <c r="T4617" t="str">
        <f t="array" ref="T4617">IFERROR(INDEX($S$3:$S$6255,SMALL(IF(ISNUMBER(SEARCH("",$S$3:$S$6255)),ROW($S$1:$S$6253),""),ROW(S4615))),"")</f>
        <v>Slavětice</v>
      </c>
      <c r="U4617" t="s">
        <v>8445</v>
      </c>
      <c r="V4617">
        <v>580490.0</v>
      </c>
    </row>
    <row r="4618" spans="19:22" ht="12.75">
      <c r="S4618" t="str">
        <f>IF(ISNUMBER(SEARCH(ZAKL_DATA!$B$18,FU!$U4618)),U4618,"")</f>
        <v>Slavětín</v>
      </c>
      <c r="T4618" t="str">
        <f t="array" ref="T4618">IFERROR(INDEX($S$3:$S$6255,SMALL(IF(ISNUMBER(SEARCH("",$S$3:$S$6255)),ROW($S$1:$S$6253),""),ROW(S4616))),"")</f>
        <v>Slavětín</v>
      </c>
      <c r="U4618" t="s">
        <v>5451</v>
      </c>
      <c r="V4618">
        <v>580503.0</v>
      </c>
    </row>
    <row r="4619" spans="19:22" ht="12.75">
      <c r="S4619" t="str">
        <f>IF(ISNUMBER(SEARCH(ZAKL_DATA!$B$18,FU!$U4619)),U4619,"")</f>
        <v>Slavětín</v>
      </c>
      <c r="T4619" t="str">
        <f t="array" ref="T4619">IFERROR(INDEX($S$3:$S$6255,SMALL(IF(ISNUMBER(SEARCH("",$S$3:$S$6255)),ROW($S$1:$S$6253),""),ROW(S4617))),"")</f>
        <v>Slavětín</v>
      </c>
      <c r="U4619" t="s">
        <v>5451</v>
      </c>
      <c r="V4619">
        <v>580511.0</v>
      </c>
    </row>
    <row r="4620" spans="19:22" ht="12.75">
      <c r="S4620" t="str">
        <f>IF(ISNUMBER(SEARCH(ZAKL_DATA!$B$18,FU!$U4620)),U4620,"")</f>
        <v>Slavětín</v>
      </c>
      <c r="T4620" t="str">
        <f t="array" ref="T4620">IFERROR(INDEX($S$3:$S$6255,SMALL(IF(ISNUMBER(SEARCH("",$S$3:$S$6255)),ROW($S$1:$S$6253),""),ROW(S4618))),"")</f>
        <v>Slavětín</v>
      </c>
      <c r="U4620" t="s">
        <v>5451</v>
      </c>
      <c r="V4620">
        <v>580538.0</v>
      </c>
    </row>
    <row r="4621" spans="19:22" ht="12.75">
      <c r="S4621" t="str">
        <f>IF(ISNUMBER(SEARCH(ZAKL_DATA!$B$18,FU!$U4621)),U4621,"")</f>
        <v>Slavětín nad Metují</v>
      </c>
      <c r="T4621" t="str">
        <f t="array" ref="T4621">IFERROR(INDEX($S$3:$S$6255,SMALL(IF(ISNUMBER(SEARCH("",$S$3:$S$6255)),ROW($S$1:$S$6253),""),ROW(S4619))),"")</f>
        <v>Slavětín nad Metují</v>
      </c>
      <c r="U4621" t="s">
        <v>7327</v>
      </c>
      <c r="V4621">
        <v>580562.0</v>
      </c>
    </row>
    <row r="4622" spans="19:22" ht="12.75">
      <c r="S4622" t="str">
        <f>IF(ISNUMBER(SEARCH(ZAKL_DATA!$B$18,FU!$U4622)),U4622,"")</f>
        <v>Slavhostice</v>
      </c>
      <c r="T4622" t="str">
        <f t="array" ref="T4622">IFERROR(INDEX($S$3:$S$6255,SMALL(IF(ISNUMBER(SEARCH("",$S$3:$S$6255)),ROW($S$1:$S$6253),""),ROW(S4620))),"")</f>
        <v>Slavhostice</v>
      </c>
      <c r="U4622" t="s">
        <v>7140</v>
      </c>
      <c r="V4622">
        <v>580571.0</v>
      </c>
    </row>
    <row r="4623" spans="19:22" ht="12.75">
      <c r="S4623" t="str">
        <f>IF(ISNUMBER(SEARCH(ZAKL_DATA!$B$18,FU!$U4623)),U4623,"")</f>
        <v>Slavičín</v>
      </c>
      <c r="T4623" t="str">
        <f t="array" ref="T4623">IFERROR(INDEX($S$3:$S$6255,SMALL(IF(ISNUMBER(SEARCH("",$S$3:$S$6255)),ROW($S$1:$S$6253),""),ROW(S4621))),"")</f>
        <v>Slavičín</v>
      </c>
      <c r="U4623" t="s">
        <v>8042</v>
      </c>
      <c r="V4623">
        <v>580589.0</v>
      </c>
    </row>
    <row r="4624" spans="19:22" ht="12.75">
      <c r="S4624" t="str">
        <f>IF(ISNUMBER(SEARCH(ZAKL_DATA!$B$18,FU!$U4624)),U4624,"")</f>
        <v>Slavičky</v>
      </c>
      <c r="T4624" t="str">
        <f t="array" ref="T4624">IFERROR(INDEX($S$3:$S$6255,SMALL(IF(ISNUMBER(SEARCH("",$S$3:$S$6255)),ROW($S$1:$S$6253),""),ROW(S4622))),"")</f>
        <v>Slavičky</v>
      </c>
      <c r="U4624" t="s">
        <v>8446</v>
      </c>
      <c r="V4624">
        <v>580619.0</v>
      </c>
    </row>
    <row r="4625" spans="19:22" ht="12.75">
      <c r="S4625" t="str">
        <f>IF(ISNUMBER(SEARCH(ZAKL_DATA!$B$18,FU!$U4625)),U4625,"")</f>
        <v>Slavíkov</v>
      </c>
      <c r="T4625" t="str">
        <f t="array" ref="T4625">IFERROR(INDEX($S$3:$S$6255,SMALL(IF(ISNUMBER(SEARCH("",$S$3:$S$6255)),ROW($S$1:$S$6253),""),ROW(S4623))),"")</f>
        <v>Slavíkov</v>
      </c>
      <c r="U4625" t="s">
        <v>6926</v>
      </c>
      <c r="V4625">
        <v>580627.0</v>
      </c>
    </row>
    <row r="4626" spans="19:22" ht="12.75">
      <c r="S4626" t="str">
        <f>IF(ISNUMBER(SEARCH(ZAKL_DATA!$B$18,FU!$U4626)),U4626,"")</f>
        <v>Slavíkovice</v>
      </c>
      <c r="T4626" t="str">
        <f t="array" ref="T4626">IFERROR(INDEX($S$3:$S$6255,SMALL(IF(ISNUMBER(SEARCH("",$S$3:$S$6255)),ROW($S$1:$S$6253),""),ROW(S4624))),"")</f>
        <v>Slavíkovice</v>
      </c>
      <c r="U4626" t="s">
        <v>5202</v>
      </c>
      <c r="V4626">
        <v>580635.0</v>
      </c>
    </row>
    <row r="4627" spans="19:22" ht="12.75">
      <c r="S4627" t="str">
        <f>IF(ISNUMBER(SEARCH(ZAKL_DATA!$B$18,FU!$U4627)),U4627,"")</f>
        <v>Slavkov</v>
      </c>
      <c r="T4627" t="str">
        <f t="array" ref="T4627">IFERROR(INDEX($S$3:$S$6255,SMALL(IF(ISNUMBER(SEARCH("",$S$3:$S$6255)),ROW($S$1:$S$6253),""),ROW(S4625))),"")</f>
        <v>Slavkov</v>
      </c>
      <c r="U4627" t="s">
        <v>3766</v>
      </c>
      <c r="V4627">
        <v>580643.0</v>
      </c>
    </row>
    <row r="4628" spans="19:22" ht="12.75">
      <c r="S4628" t="str">
        <f>IF(ISNUMBER(SEARCH(ZAKL_DATA!$B$18,FU!$U4628)),U4628,"")</f>
        <v>Slavkov</v>
      </c>
      <c r="T4628" t="str">
        <f t="array" ref="T4628">IFERROR(INDEX($S$3:$S$6255,SMALL(IF(ISNUMBER(SEARCH("",$S$3:$S$6255)),ROW($S$1:$S$6253),""),ROW(S4626))),"")</f>
        <v>Slavkov</v>
      </c>
      <c r="U4628" t="s">
        <v>3766</v>
      </c>
      <c r="V4628">
        <v>580651.0</v>
      </c>
    </row>
    <row r="4629" spans="19:22" ht="12.75">
      <c r="S4629" t="str">
        <f>IF(ISNUMBER(SEARCH(ZAKL_DATA!$B$18,FU!$U4629)),U4629,"")</f>
        <v>Slavkov pod Hostýnem</v>
      </c>
      <c r="T4629" t="str">
        <f t="array" ref="T4629">IFERROR(INDEX($S$3:$S$6255,SMALL(IF(ISNUMBER(SEARCH("",$S$3:$S$6255)),ROW($S$1:$S$6253),""),ROW(S4627))),"")</f>
        <v>Slavkov pod Hostýnem</v>
      </c>
      <c r="U4629" t="s">
        <v>8280</v>
      </c>
      <c r="V4629">
        <v>580660.0</v>
      </c>
    </row>
    <row r="4630" spans="19:22" ht="12.75">
      <c r="S4630" t="str">
        <f>IF(ISNUMBER(SEARCH(ZAKL_DATA!$B$18,FU!$U4630)),U4630,"")</f>
        <v>Slavkov u Brna</v>
      </c>
      <c r="T4630" t="str">
        <f t="array" ref="T4630">IFERROR(INDEX($S$3:$S$6255,SMALL(IF(ISNUMBER(SEARCH("",$S$3:$S$6255)),ROW($S$1:$S$6253),""),ROW(S4628))),"")</f>
        <v>Slavkov u Brna</v>
      </c>
      <c r="U4630" t="s">
        <v>8566</v>
      </c>
      <c r="V4630">
        <v>580678.0</v>
      </c>
    </row>
    <row r="4631" spans="19:22" ht="12.75">
      <c r="S4631" t="str">
        <f>IF(ISNUMBER(SEARCH(ZAKL_DATA!$B$18,FU!$U4631)),U4631,"")</f>
        <v>Slavníč</v>
      </c>
      <c r="T4631" t="str">
        <f t="array" ref="T4631">IFERROR(INDEX($S$3:$S$6255,SMALL(IF(ISNUMBER(SEARCH("",$S$3:$S$6255)),ROW($S$1:$S$6253),""),ROW(S4629))),"")</f>
        <v>Slavníč</v>
      </c>
      <c r="U4631" t="s">
        <v>5433</v>
      </c>
      <c r="V4631">
        <v>580686.0</v>
      </c>
    </row>
    <row r="4632" spans="19:22" ht="12.75">
      <c r="S4632" t="str">
        <f>IF(ISNUMBER(SEARCH(ZAKL_DATA!$B$18,FU!$U4632)),U4632,"")</f>
        <v>Slavonice</v>
      </c>
      <c r="T4632" t="str">
        <f t="array" ref="T4632">IFERROR(INDEX($S$3:$S$6255,SMALL(IF(ISNUMBER(SEARCH("",$S$3:$S$6255)),ROW($S$1:$S$6253),""),ROW(S4630))),"")</f>
        <v>Slavonice</v>
      </c>
      <c r="U4632" t="s">
        <v>5350</v>
      </c>
      <c r="V4632">
        <v>580694.0</v>
      </c>
    </row>
    <row r="4633" spans="19:22" ht="12.75">
      <c r="S4633" t="str">
        <f>IF(ISNUMBER(SEARCH(ZAKL_DATA!$B$18,FU!$U4633)),U4633,"")</f>
        <v>Slavoňov</v>
      </c>
      <c r="T4633" t="str">
        <f t="array" ref="T4633">IFERROR(INDEX($S$3:$S$6255,SMALL(IF(ISNUMBER(SEARCH("",$S$3:$S$6255)),ROW($S$1:$S$6253),""),ROW(S4631))),"")</f>
        <v>Slavoňov</v>
      </c>
      <c r="U4633" t="s">
        <v>7329</v>
      </c>
      <c r="V4633">
        <v>580708.0</v>
      </c>
    </row>
    <row r="4634" spans="19:22" ht="12.75">
      <c r="S4634" t="str">
        <f>IF(ISNUMBER(SEARCH(ZAKL_DATA!$B$18,FU!$U4634)),U4634,"")</f>
        <v>Slavošov</v>
      </c>
      <c r="T4634" t="str">
        <f t="array" ref="T4634">IFERROR(INDEX($S$3:$S$6255,SMALL(IF(ISNUMBER(SEARCH("",$S$3:$S$6255)),ROW($S$1:$S$6253),""),ROW(S4632))),"")</f>
        <v>Slavošov</v>
      </c>
      <c r="U4634" t="s">
        <v>4392</v>
      </c>
      <c r="V4634">
        <v>580716.0</v>
      </c>
    </row>
    <row r="4635" spans="19:22" ht="12.75">
      <c r="S4635" t="str">
        <f>IF(ISNUMBER(SEARCH(ZAKL_DATA!$B$18,FU!$U4635)),U4635,"")</f>
        <v>Slepotice</v>
      </c>
      <c r="T4635" t="str">
        <f t="array" ref="T4635">IFERROR(INDEX($S$3:$S$6255,SMALL(IF(ISNUMBER(SEARCH("",$S$3:$S$6255)),ROW($S$1:$S$6253),""),ROW(S4633))),"")</f>
        <v>Slepotice</v>
      </c>
      <c r="U4635" t="s">
        <v>7400</v>
      </c>
      <c r="V4635">
        <v>580724.0</v>
      </c>
    </row>
    <row r="4636" spans="19:22" ht="12.75">
      <c r="S4636" t="str">
        <f>IF(ISNUMBER(SEARCH(ZAKL_DATA!$B$18,FU!$U4636)),U4636,"")</f>
        <v>Slezské Pavlovice</v>
      </c>
      <c r="T4636" t="str">
        <f t="array" ref="T4636">IFERROR(INDEX($S$3:$S$6255,SMALL(IF(ISNUMBER(SEARCH("",$S$3:$S$6255)),ROW($S$1:$S$6253),""),ROW(S4634))),"")</f>
        <v>Slezské Pavlovice</v>
      </c>
      <c r="U4636" t="s">
        <v>5704</v>
      </c>
      <c r="V4636">
        <v>580732.0</v>
      </c>
    </row>
    <row r="4637" spans="19:22" ht="12.75">
      <c r="S4637" t="str">
        <f>IF(ISNUMBER(SEARCH(ZAKL_DATA!$B$18,FU!$U4637)),U4637,"")</f>
        <v>Slezské Rudoltice</v>
      </c>
      <c r="T4637" t="str">
        <f t="array" ref="T4637">IFERROR(INDEX($S$3:$S$6255,SMALL(IF(ISNUMBER(SEARCH("",$S$3:$S$6255)),ROW($S$1:$S$6253),""),ROW(S4635))),"")</f>
        <v>Slezské Rudoltice</v>
      </c>
      <c r="U4637" t="s">
        <v>8840</v>
      </c>
      <c r="V4637">
        <v>580741.0</v>
      </c>
    </row>
    <row r="4638" spans="19:22" ht="12.75">
      <c r="S4638" t="str">
        <f>IF(ISNUMBER(SEARCH(ZAKL_DATA!$B$18,FU!$U4638)),U4638,"")</f>
        <v>Slopné</v>
      </c>
      <c r="T4638" t="str">
        <f t="array" ref="T4638">IFERROR(INDEX($S$3:$S$6255,SMALL(IF(ISNUMBER(SEARCH("",$S$3:$S$6255)),ROW($S$1:$S$6253),""),ROW(S4636))),"")</f>
        <v>Slopné</v>
      </c>
      <c r="U4638" t="s">
        <v>8043</v>
      </c>
      <c r="V4638">
        <v>580759.0</v>
      </c>
    </row>
    <row r="4639" spans="19:22" ht="12.75">
      <c r="S4639" t="str">
        <f>IF(ISNUMBER(SEARCH(ZAKL_DATA!$B$18,FU!$U4639)),U4639,"")</f>
        <v>Sloup</v>
      </c>
      <c r="T4639" t="str">
        <f t="array" ref="T4639">IFERROR(INDEX($S$3:$S$6255,SMALL(IF(ISNUMBER(SEARCH("",$S$3:$S$6255)),ROW($S$1:$S$6253),""),ROW(S4637))),"")</f>
        <v>Sloup</v>
      </c>
      <c r="U4639" t="s">
        <v>7822</v>
      </c>
      <c r="V4639">
        <v>580767.0</v>
      </c>
    </row>
    <row r="4640" spans="19:22" ht="12.75">
      <c r="S4640" t="str">
        <f>IF(ISNUMBER(SEARCH(ZAKL_DATA!$B$18,FU!$U4640)),U4640,"")</f>
        <v>Sloup v Čechách</v>
      </c>
      <c r="T4640" t="str">
        <f t="array" ref="T4640">IFERROR(INDEX($S$3:$S$6255,SMALL(IF(ISNUMBER(SEARCH("",$S$3:$S$6255)),ROW($S$1:$S$6253),""),ROW(S4638))),"")</f>
        <v>Sloup v Čechách</v>
      </c>
      <c r="U4640" t="s">
        <v>6338</v>
      </c>
      <c r="V4640">
        <v>580775.0</v>
      </c>
    </row>
    <row r="4641" spans="19:22" ht="12.75">
      <c r="S4641" t="str">
        <f>IF(ISNUMBER(SEARCH(ZAKL_DATA!$B$18,FU!$U4641)),U4641,"")</f>
        <v>Sloupnice</v>
      </c>
      <c r="T4641" t="str">
        <f t="array" ref="T4641">IFERROR(INDEX($S$3:$S$6255,SMALL(IF(ISNUMBER(SEARCH("",$S$3:$S$6255)),ROW($S$1:$S$6253),""),ROW(S4639))),"")</f>
        <v>Sloupnice</v>
      </c>
      <c r="U4641" t="s">
        <v>7707</v>
      </c>
      <c r="V4641">
        <v>580783.0</v>
      </c>
    </row>
    <row r="4642" spans="19:22" ht="12.75">
      <c r="S4642" t="str">
        <f>IF(ISNUMBER(SEARCH(ZAKL_DATA!$B$18,FU!$U4642)),U4642,"")</f>
        <v>Sloupno</v>
      </c>
      <c r="T4642" t="str">
        <f t="array" ref="T4642">IFERROR(INDEX($S$3:$S$6255,SMALL(IF(ISNUMBER(SEARCH("",$S$3:$S$6255)),ROW($S$1:$S$6253),""),ROW(S4640))),"")</f>
        <v>Sloupno</v>
      </c>
      <c r="U4642" t="s">
        <v>5446</v>
      </c>
      <c r="V4642">
        <v>580805.0</v>
      </c>
    </row>
    <row r="4643" spans="19:22" ht="12.75">
      <c r="S4643" t="str">
        <f>IF(ISNUMBER(SEARCH(ZAKL_DATA!$B$18,FU!$U4643)),U4643,"")</f>
        <v>Sloupno</v>
      </c>
      <c r="T4643" t="str">
        <f t="array" ref="T4643">IFERROR(INDEX($S$3:$S$6255,SMALL(IF(ISNUMBER(SEARCH("",$S$3:$S$6255)),ROW($S$1:$S$6253),""),ROW(S4641))),"")</f>
        <v>Sloupno</v>
      </c>
      <c r="U4643" t="s">
        <v>5446</v>
      </c>
      <c r="V4643">
        <v>580821.0</v>
      </c>
    </row>
    <row r="4644" spans="19:22" ht="12.75">
      <c r="S4644" t="str">
        <f>IF(ISNUMBER(SEARCH(ZAKL_DATA!$B$18,FU!$U4644)),U4644,"")</f>
        <v>Sloveč</v>
      </c>
      <c r="T4644" t="str">
        <f t="array" ref="T4644">IFERROR(INDEX($S$3:$S$6255,SMALL(IF(ISNUMBER(SEARCH("",$S$3:$S$6255)),ROW($S$1:$S$6253),""),ROW(S4642))),"")</f>
        <v>Sloveč</v>
      </c>
      <c r="U4644" t="s">
        <v>4700</v>
      </c>
      <c r="V4644">
        <v>580830.0</v>
      </c>
    </row>
    <row r="4645" spans="19:22" ht="12.75">
      <c r="S4645" t="str">
        <f>IF(ISNUMBER(SEARCH(ZAKL_DATA!$B$18,FU!$U4645)),U4645,"")</f>
        <v>Slověnice</v>
      </c>
      <c r="T4645" t="str">
        <f t="array" ref="T4645">IFERROR(INDEX($S$3:$S$6255,SMALL(IF(ISNUMBER(SEARCH("",$S$3:$S$6255)),ROW($S$1:$S$6253),""),ROW(S4643))),"")</f>
        <v>Slověnice</v>
      </c>
      <c r="U4645" t="s">
        <v>4185</v>
      </c>
      <c r="V4645">
        <v>580848.0</v>
      </c>
    </row>
    <row r="4646" spans="19:22" ht="12.75">
      <c r="S4646" t="str">
        <f>IF(ISNUMBER(SEARCH(ZAKL_DATA!$B$18,FU!$U4646)),U4646,"")</f>
        <v>Sluhy</v>
      </c>
      <c r="T4646" t="str">
        <f t="array" ref="T4646">IFERROR(INDEX($S$3:$S$6255,SMALL(IF(ISNUMBER(SEARCH("",$S$3:$S$6255)),ROW($S$1:$S$6253),""),ROW(S4644))),"")</f>
        <v>Sluhy</v>
      </c>
      <c r="U4646" t="s">
        <v>4775</v>
      </c>
      <c r="V4646">
        <v>580872.0</v>
      </c>
    </row>
    <row r="4647" spans="19:22" ht="12.75">
      <c r="S4647" t="str">
        <f>IF(ISNUMBER(SEARCH(ZAKL_DATA!$B$18,FU!$U4647)),U4647,"")</f>
        <v>Slunečná</v>
      </c>
      <c r="T4647" t="str">
        <f t="array" ref="T4647">IFERROR(INDEX($S$3:$S$6255,SMALL(IF(ISNUMBER(SEARCH("",$S$3:$S$6255)),ROW($S$1:$S$6253),""),ROW(S4645))),"")</f>
        <v>Slunečná</v>
      </c>
      <c r="U4647" t="s">
        <v>5287</v>
      </c>
      <c r="V4647">
        <v>580881.0</v>
      </c>
    </row>
    <row r="4648" spans="19:22" ht="12.75">
      <c r="S4648" t="str">
        <f>IF(ISNUMBER(SEARCH(ZAKL_DATA!$B$18,FU!$U4648)),U4648,"")</f>
        <v>Slup</v>
      </c>
      <c r="T4648" t="str">
        <f t="array" ref="T4648">IFERROR(INDEX($S$3:$S$6255,SMALL(IF(ISNUMBER(SEARCH("",$S$3:$S$6255)),ROW($S$1:$S$6253),""),ROW(S4646))),"")</f>
        <v>Slup</v>
      </c>
      <c r="U4648" t="s">
        <v>8648</v>
      </c>
      <c r="V4648">
        <v>580902.0</v>
      </c>
    </row>
    <row r="4649" spans="19:22" ht="12.75">
      <c r="S4649" t="str">
        <f>IF(ISNUMBER(SEARCH(ZAKL_DATA!$B$18,FU!$U4649)),U4649,"")</f>
        <v>Slušovice</v>
      </c>
      <c r="T4649" t="str">
        <f t="array" ref="T4649">IFERROR(INDEX($S$3:$S$6255,SMALL(IF(ISNUMBER(SEARCH("",$S$3:$S$6255)),ROW($S$1:$S$6253),""),ROW(S4647))),"")</f>
        <v>Slušovice</v>
      </c>
      <c r="U4649" t="s">
        <v>8044</v>
      </c>
      <c r="V4649">
        <v>580929.0</v>
      </c>
    </row>
    <row r="4650" spans="19:22" ht="12.75">
      <c r="S4650" t="str">
        <f>IF(ISNUMBER(SEARCH(ZAKL_DATA!$B$18,FU!$U4650)),U4650,"")</f>
        <v>Sluštice</v>
      </c>
      <c r="T4650" t="str">
        <f t="array" ref="T4650">IFERROR(INDEX($S$3:$S$6255,SMALL(IF(ISNUMBER(SEARCH("",$S$3:$S$6255)),ROW($S$1:$S$6253),""),ROW(S4648))),"")</f>
        <v>Sluštice</v>
      </c>
      <c r="U4650" t="s">
        <v>4776</v>
      </c>
      <c r="V4650">
        <v>580945.0</v>
      </c>
    </row>
    <row r="4651" spans="19:22" ht="12.75">
      <c r="S4651" t="str">
        <f>IF(ISNUMBER(SEARCH(ZAKL_DATA!$B$18,FU!$U4651)),U4651,"")</f>
        <v>Služátky</v>
      </c>
      <c r="T4651" t="str">
        <f t="array" ref="T4651">IFERROR(INDEX($S$3:$S$6255,SMALL(IF(ISNUMBER(SEARCH("",$S$3:$S$6255)),ROW($S$1:$S$6253),""),ROW(S4649))),"")</f>
        <v>Služátky</v>
      </c>
      <c r="U4651" t="s">
        <v>7262</v>
      </c>
      <c r="V4651">
        <v>580961.0</v>
      </c>
    </row>
    <row r="4652" spans="19:22" ht="12.75">
      <c r="S4652" t="str">
        <f>IF(ISNUMBER(SEARCH(ZAKL_DATA!$B$18,FU!$U4652)),U4652,"")</f>
        <v>Služovice</v>
      </c>
      <c r="T4652" t="str">
        <f t="array" ref="T4652">IFERROR(INDEX($S$3:$S$6255,SMALL(IF(ISNUMBER(SEARCH("",$S$3:$S$6255)),ROW($S$1:$S$6253),""),ROW(S4650))),"")</f>
        <v>Služovice</v>
      </c>
      <c r="U4652" t="s">
        <v>3767</v>
      </c>
      <c r="V4652">
        <v>580970.0</v>
      </c>
    </row>
    <row r="4653" spans="19:22" ht="12.75">
      <c r="S4653" t="str">
        <f>IF(ISNUMBER(SEARCH(ZAKL_DATA!$B$18,FU!$U4653)),U4653,"")</f>
        <v>Smečno</v>
      </c>
      <c r="T4653" t="str">
        <f t="array" ref="T4653">IFERROR(INDEX($S$3:$S$6255,SMALL(IF(ISNUMBER(SEARCH("",$S$3:$S$6255)),ROW($S$1:$S$6253),""),ROW(S4651))),"")</f>
        <v>Smečno</v>
      </c>
      <c r="U4653" t="s">
        <v>4241</v>
      </c>
      <c r="V4653">
        <v>580988.0</v>
      </c>
    </row>
    <row r="4654" spans="19:22" ht="12.75">
      <c r="S4654" t="str">
        <f>IF(ISNUMBER(SEARCH(ZAKL_DATA!$B$18,FU!$U4654)),U4654,"")</f>
        <v>Smědčice</v>
      </c>
      <c r="T4654" t="str">
        <f t="array" ref="T4654">IFERROR(INDEX($S$3:$S$6255,SMALL(IF(ISNUMBER(SEARCH("",$S$3:$S$6255)),ROW($S$1:$S$6253),""),ROW(S4652))),"")</f>
        <v>Smědčice</v>
      </c>
      <c r="U4654" t="s">
        <v>4936</v>
      </c>
      <c r="V4654">
        <v>580996.0</v>
      </c>
    </row>
    <row r="4655" spans="19:22" ht="12.75">
      <c r="S4655" t="str">
        <f>IF(ISNUMBER(SEARCH(ZAKL_DATA!$B$18,FU!$U4655)),U4655,"")</f>
        <v>Smetanova Lhota</v>
      </c>
      <c r="T4655" t="str">
        <f t="array" ref="T4655">IFERROR(INDEX($S$3:$S$6255,SMALL(IF(ISNUMBER(SEARCH("",$S$3:$S$6255)),ROW($S$1:$S$6253),""),ROW(S4653))),"")</f>
        <v>Smetanova Lhota</v>
      </c>
      <c r="U4655" t="s">
        <v>5563</v>
      </c>
      <c r="V4655">
        <v>581003.0</v>
      </c>
    </row>
    <row r="4656" spans="19:22" ht="12.75">
      <c r="S4656" t="str">
        <f>IF(ISNUMBER(SEARCH(ZAKL_DATA!$B$18,FU!$U4656)),U4656,"")</f>
        <v>Smidary</v>
      </c>
      <c r="T4656" t="str">
        <f t="array" ref="T4656">IFERROR(INDEX($S$3:$S$6255,SMALL(IF(ISNUMBER(SEARCH("",$S$3:$S$6255)),ROW($S$1:$S$6253),""),ROW(S4654))),"")</f>
        <v>Smidary</v>
      </c>
      <c r="U4656" t="s">
        <v>7034</v>
      </c>
      <c r="V4656">
        <v>581011.0</v>
      </c>
    </row>
    <row r="4657" spans="19:22" ht="12.75">
      <c r="S4657" t="str">
        <f>IF(ISNUMBER(SEARCH(ZAKL_DATA!$B$18,FU!$U4657)),U4657,"")</f>
        <v>Smilkov</v>
      </c>
      <c r="T4657" t="str">
        <f t="array" ref="T4657">IFERROR(INDEX($S$3:$S$6255,SMALL(IF(ISNUMBER(SEARCH("",$S$3:$S$6255)),ROW($S$1:$S$6253),""),ROW(S4655))),"")</f>
        <v>Smilkov</v>
      </c>
      <c r="U4657" t="s">
        <v>4030</v>
      </c>
      <c r="V4657">
        <v>581038.0</v>
      </c>
    </row>
    <row r="4658" spans="19:22" ht="12.75">
      <c r="S4658" t="str">
        <f>IF(ISNUMBER(SEARCH(ZAKL_DATA!$B$18,FU!$U4658)),U4658,"")</f>
        <v>Smilovice</v>
      </c>
      <c r="T4658" t="str">
        <f t="array" ref="T4658">IFERROR(INDEX($S$3:$S$6255,SMALL(IF(ISNUMBER(SEARCH("",$S$3:$S$6255)),ROW($S$1:$S$6253),""),ROW(S4656))),"")</f>
        <v>Smilovice</v>
      </c>
      <c r="U4658" t="s">
        <v>4596</v>
      </c>
      <c r="V4658">
        <v>581046.0</v>
      </c>
    </row>
    <row r="4659" spans="19:22" ht="12.75">
      <c r="S4659" t="str">
        <f>IF(ISNUMBER(SEARCH(ZAKL_DATA!$B$18,FU!$U4659)),U4659,"")</f>
        <v>Smilovice</v>
      </c>
      <c r="T4659" t="str">
        <f t="array" ref="T4659">IFERROR(INDEX($S$3:$S$6255,SMALL(IF(ISNUMBER(SEARCH("",$S$3:$S$6255)),ROW($S$1:$S$6253),""),ROW(S4657))),"")</f>
        <v>Smilovice</v>
      </c>
      <c r="U4659" t="s">
        <v>4596</v>
      </c>
      <c r="V4659">
        <v>581054.0</v>
      </c>
    </row>
    <row r="4660" spans="19:22" ht="12.75">
      <c r="S4660" t="str">
        <f>IF(ISNUMBER(SEARCH(ZAKL_DATA!$B$18,FU!$U4660)),U4660,"")</f>
        <v>Smilovice</v>
      </c>
      <c r="T4660" t="str">
        <f t="array" ref="T4660">IFERROR(INDEX($S$3:$S$6255,SMALL(IF(ISNUMBER(SEARCH("",$S$3:$S$6255)),ROW($S$1:$S$6253),""),ROW(S4658))),"")</f>
        <v>Smilovice</v>
      </c>
      <c r="U4660" t="s">
        <v>4596</v>
      </c>
      <c r="V4660">
        <v>581062.0</v>
      </c>
    </row>
    <row r="4661" spans="19:22" ht="12.75">
      <c r="S4661" t="str">
        <f>IF(ISNUMBER(SEARCH(ZAKL_DATA!$B$18,FU!$U4661)),U4661,"")</f>
        <v>Smilovy Hory</v>
      </c>
      <c r="T4661" t="str">
        <f t="array" ref="T4661">IFERROR(INDEX($S$3:$S$6255,SMALL(IF(ISNUMBER(SEARCH("",$S$3:$S$6255)),ROW($S$1:$S$6253),""),ROW(S4659))),"")</f>
        <v>Smilovy Hory</v>
      </c>
      <c r="U4661" t="s">
        <v>5809</v>
      </c>
      <c r="V4661">
        <v>581071.0</v>
      </c>
    </row>
    <row r="4662" spans="19:22" ht="12.75">
      <c r="S4662" t="str">
        <f>IF(ISNUMBER(SEARCH(ZAKL_DATA!$B$18,FU!$U4662)),U4662,"")</f>
        <v>Smiřice</v>
      </c>
      <c r="T4662" t="str">
        <f t="array" ref="T4662">IFERROR(INDEX($S$3:$S$6255,SMALL(IF(ISNUMBER(SEARCH("",$S$3:$S$6255)),ROW($S$1:$S$6253),""),ROW(S4660))),"")</f>
        <v>Smiřice</v>
      </c>
      <c r="U4662" t="s">
        <v>7035</v>
      </c>
      <c r="V4662">
        <v>581089.0</v>
      </c>
    </row>
    <row r="4663" spans="19:22" ht="12.75">
      <c r="S4663" t="str">
        <f>IF(ISNUMBER(SEARCH(ZAKL_DATA!$B$18,FU!$U4663)),U4663,"")</f>
        <v>Smolné Pece</v>
      </c>
      <c r="T4663" t="str">
        <f t="array" ref="T4663">IFERROR(INDEX($S$3:$S$6255,SMALL(IF(ISNUMBER(SEARCH("",$S$3:$S$6255)),ROW($S$1:$S$6253),""),ROW(S4661))),"")</f>
        <v>Smolné Pece</v>
      </c>
      <c r="U4663" t="s">
        <v>4719</v>
      </c>
      <c r="V4663">
        <v>581101.0</v>
      </c>
    </row>
    <row r="4664" spans="19:22" ht="12.75">
      <c r="S4664" t="str">
        <f>IF(ISNUMBER(SEARCH(ZAKL_DATA!$B$18,FU!$U4664)),U4664,"")</f>
        <v>Smolnice</v>
      </c>
      <c r="T4664" t="str">
        <f t="array" ref="T4664">IFERROR(INDEX($S$3:$S$6255,SMALL(IF(ISNUMBER(SEARCH("",$S$3:$S$6255)),ROW($S$1:$S$6253),""),ROW(S4662))),"")</f>
        <v>Smolnice</v>
      </c>
      <c r="U4664" t="s">
        <v>6735</v>
      </c>
      <c r="V4664">
        <v>581119.0</v>
      </c>
    </row>
    <row r="4665" spans="19:22" ht="12.75">
      <c r="S4665" t="str">
        <f>IF(ISNUMBER(SEARCH(ZAKL_DATA!$B$18,FU!$U4665)),U4665,"")</f>
        <v>Smolotely</v>
      </c>
      <c r="T4665" t="str">
        <f t="array" ref="T4665">IFERROR(INDEX($S$3:$S$6255,SMALL(IF(ISNUMBER(SEARCH("",$S$3:$S$6255)),ROW($S$1:$S$6253),""),ROW(S4663))),"")</f>
        <v>Smolotely</v>
      </c>
      <c r="U4665" t="s">
        <v>4989</v>
      </c>
      <c r="V4665">
        <v>581127.0</v>
      </c>
    </row>
    <row r="4666" spans="19:22" ht="12.75">
      <c r="S4666" t="str">
        <f>IF(ISNUMBER(SEARCH(ZAKL_DATA!$B$18,FU!$U4666)),U4666,"")</f>
        <v>Smrček</v>
      </c>
      <c r="T4666" t="str">
        <f t="array" ref="T4666">IFERROR(INDEX($S$3:$S$6255,SMALL(IF(ISNUMBER(SEARCH("",$S$3:$S$6255)),ROW($S$1:$S$6253),""),ROW(S4664))),"")</f>
        <v>Smrček</v>
      </c>
      <c r="U4666" t="s">
        <v>7281</v>
      </c>
      <c r="V4666">
        <v>581143.0</v>
      </c>
    </row>
    <row r="4667" spans="19:22" ht="12.75">
      <c r="S4667" t="str">
        <f>IF(ISNUMBER(SEARCH(ZAKL_DATA!$B$18,FU!$U4667)),U4667,"")</f>
        <v>Smrčná</v>
      </c>
      <c r="T4667" t="str">
        <f t="array" ref="T4667">IFERROR(INDEX($S$3:$S$6255,SMALL(IF(ISNUMBER(SEARCH("",$S$3:$S$6255)),ROW($S$1:$S$6253),""),ROW(S4665))),"")</f>
        <v>Smrčná</v>
      </c>
      <c r="U4667" t="s">
        <v>5595</v>
      </c>
      <c r="V4667">
        <v>581151.0</v>
      </c>
    </row>
    <row r="4668" spans="19:22" ht="12.75">
      <c r="S4668" t="str">
        <f>IF(ISNUMBER(SEARCH(ZAKL_DATA!$B$18,FU!$U4668)),U4668,"")</f>
        <v>Smrk</v>
      </c>
      <c r="T4668" t="str">
        <f t="array" ref="T4668">IFERROR(INDEX($S$3:$S$6255,SMALL(IF(ISNUMBER(SEARCH("",$S$3:$S$6255)),ROW($S$1:$S$6253),""),ROW(S4666))),"")</f>
        <v>Smrk</v>
      </c>
      <c r="U4668" t="s">
        <v>8447</v>
      </c>
      <c r="V4668">
        <v>581178.0</v>
      </c>
    </row>
    <row r="4669" spans="19:22" ht="12.75">
      <c r="S4669" t="str">
        <f>IF(ISNUMBER(SEARCH(ZAKL_DATA!$B$18,FU!$U4669)),U4669,"")</f>
        <v>Smržice</v>
      </c>
      <c r="T4669" t="str">
        <f t="array" ref="T4669">IFERROR(INDEX($S$3:$S$6255,SMALL(IF(ISNUMBER(SEARCH("",$S$3:$S$6255)),ROW($S$1:$S$6253),""),ROW(S4667))),"")</f>
        <v>Smržice</v>
      </c>
      <c r="U4669" t="s">
        <v>8350</v>
      </c>
      <c r="V4669">
        <v>581186.0</v>
      </c>
    </row>
    <row r="4670" spans="19:22" ht="12.75">
      <c r="S4670" t="str">
        <f>IF(ISNUMBER(SEARCH(ZAKL_DATA!$B$18,FU!$U4670)),U4670,"")</f>
        <v>Smržov</v>
      </c>
      <c r="T4670" t="str">
        <f t="array" ref="T4670">IFERROR(INDEX($S$3:$S$6255,SMALL(IF(ISNUMBER(SEARCH("",$S$3:$S$6255)),ROW($S$1:$S$6253),""),ROW(S4668))),"")</f>
        <v>Smržov</v>
      </c>
      <c r="U4670" t="s">
        <v>6252</v>
      </c>
      <c r="V4670">
        <v>581194.0</v>
      </c>
    </row>
    <row r="4671" spans="19:22" ht="12.75">
      <c r="S4671" t="str">
        <f>IF(ISNUMBER(SEARCH(ZAKL_DATA!$B$18,FU!$U4671)),U4671,"")</f>
        <v>Smržov</v>
      </c>
      <c r="T4671" t="str">
        <f t="array" ref="T4671">IFERROR(INDEX($S$3:$S$6255,SMALL(IF(ISNUMBER(SEARCH("",$S$3:$S$6255)),ROW($S$1:$S$6253),""),ROW(S4669))),"")</f>
        <v>Smržov</v>
      </c>
      <c r="U4671" t="s">
        <v>6252</v>
      </c>
      <c r="V4671">
        <v>581208.0</v>
      </c>
    </row>
    <row r="4672" spans="19:22" ht="12.75">
      <c r="S4672" t="str">
        <f>IF(ISNUMBER(SEARCH(ZAKL_DATA!$B$18,FU!$U4672)),U4672,"")</f>
        <v>Smržovka</v>
      </c>
      <c r="T4672" t="str">
        <f t="array" ref="T4672">IFERROR(INDEX($S$3:$S$6255,SMALL(IF(ISNUMBER(SEARCH("",$S$3:$S$6255)),ROW($S$1:$S$6253),""),ROW(S4670))),"")</f>
        <v>Smržovka</v>
      </c>
      <c r="U4672" t="s">
        <v>6492</v>
      </c>
      <c r="V4672">
        <v>581216.0</v>
      </c>
    </row>
    <row r="4673" spans="19:22" ht="12.75">
      <c r="S4673" t="str">
        <f>IF(ISNUMBER(SEARCH(ZAKL_DATA!$B$18,FU!$U4673)),U4673,"")</f>
        <v>Snědovice</v>
      </c>
      <c r="T4673" t="str">
        <f t="array" ref="T4673">IFERROR(INDEX($S$3:$S$6255,SMALL(IF(ISNUMBER(SEARCH("",$S$3:$S$6255)),ROW($S$1:$S$6253),""),ROW(S4671))),"")</f>
        <v>Snědovice</v>
      </c>
      <c r="U4673" t="s">
        <v>6643</v>
      </c>
      <c r="V4673">
        <v>581224.0</v>
      </c>
    </row>
    <row r="4674" spans="19:22" ht="12.75">
      <c r="S4674" t="str">
        <f>IF(ISNUMBER(SEARCH(ZAKL_DATA!$B$18,FU!$U4674)),U4674,"")</f>
        <v>Snět</v>
      </c>
      <c r="T4674" t="str">
        <f t="array" ref="T4674">IFERROR(INDEX($S$3:$S$6255,SMALL(IF(ISNUMBER(SEARCH("",$S$3:$S$6255)),ROW($S$1:$S$6253),""),ROW(S4672))),"")</f>
        <v>Snět</v>
      </c>
      <c r="U4674" t="s">
        <v>4203</v>
      </c>
      <c r="V4674">
        <v>581232.0</v>
      </c>
    </row>
    <row r="4675" spans="19:22" ht="12.75">
      <c r="S4675" t="str">
        <f>IF(ISNUMBER(SEARCH(ZAKL_DATA!$B$18,FU!$U4675)),U4675,"")</f>
        <v>Sněžné</v>
      </c>
      <c r="T4675" t="str">
        <f t="array" ref="T4675">IFERROR(INDEX($S$3:$S$6255,SMALL(IF(ISNUMBER(SEARCH("",$S$3:$S$6255)),ROW($S$1:$S$6253),""),ROW(S4673))),"")</f>
        <v>Sněžné</v>
      </c>
      <c r="U4675" t="s">
        <v>7469</v>
      </c>
      <c r="V4675">
        <v>581259.0</v>
      </c>
    </row>
    <row r="4676" spans="19:22" ht="12.75">
      <c r="S4676" t="str">
        <f>IF(ISNUMBER(SEARCH(ZAKL_DATA!$B$18,FU!$U4676)),U4676,"")</f>
        <v>Sněžné</v>
      </c>
      <c r="T4676" t="str">
        <f t="array" ref="T4676">IFERROR(INDEX($S$3:$S$6255,SMALL(IF(ISNUMBER(SEARCH("",$S$3:$S$6255)),ROW($S$1:$S$6253),""),ROW(S4674))),"")</f>
        <v>Sněžné</v>
      </c>
      <c r="U4676" t="s">
        <v>7469</v>
      </c>
      <c r="V4676">
        <v>581267.0</v>
      </c>
    </row>
    <row r="4677" spans="19:22" ht="12.75">
      <c r="S4677" t="str">
        <f>IF(ISNUMBER(SEARCH(ZAKL_DATA!$B$18,FU!$U4677)),U4677,"")</f>
        <v>Snovídky</v>
      </c>
      <c r="T4677" t="str">
        <f t="array" ref="T4677">IFERROR(INDEX($S$3:$S$6255,SMALL(IF(ISNUMBER(SEARCH("",$S$3:$S$6255)),ROW($S$1:$S$6253),""),ROW(S4675))),"")</f>
        <v>Snovídky</v>
      </c>
      <c r="U4677" t="s">
        <v>8567</v>
      </c>
      <c r="V4677">
        <v>581275.0</v>
      </c>
    </row>
    <row r="4678" spans="19:22" ht="12.75">
      <c r="S4678" t="str">
        <f>IF(ISNUMBER(SEARCH(ZAKL_DATA!$B$18,FU!$U4678)),U4678,"")</f>
        <v>Sobčice</v>
      </c>
      <c r="T4678" t="str">
        <f t="array" ref="T4678">IFERROR(INDEX($S$3:$S$6255,SMALL(IF(ISNUMBER(SEARCH("",$S$3:$S$6255)),ROW($S$1:$S$6253),""),ROW(S4676))),"")</f>
        <v>Sobčice</v>
      </c>
      <c r="U4678" t="s">
        <v>7250</v>
      </c>
      <c r="V4678">
        <v>581283.0</v>
      </c>
    </row>
    <row r="4679" spans="19:22" ht="12.75">
      <c r="S4679" t="str">
        <f>IF(ISNUMBER(SEARCH(ZAKL_DATA!$B$18,FU!$U4679)),U4679,"")</f>
        <v>Soběhrdy</v>
      </c>
      <c r="T4679" t="str">
        <f t="array" ref="T4679">IFERROR(INDEX($S$3:$S$6255,SMALL(IF(ISNUMBER(SEARCH("",$S$3:$S$6255)),ROW($S$1:$S$6253),""),ROW(S4677))),"")</f>
        <v>Soběhrdy</v>
      </c>
      <c r="U4679" t="s">
        <v>4032</v>
      </c>
      <c r="V4679">
        <v>581291.0</v>
      </c>
    </row>
    <row r="4680" spans="19:22" ht="12.75">
      <c r="S4680" t="str">
        <f>IF(ISNUMBER(SEARCH(ZAKL_DATA!$B$18,FU!$U4680)),U4680,"")</f>
        <v>Soběchleby</v>
      </c>
      <c r="T4680" t="str">
        <f t="array" ref="T4680">IFERROR(INDEX($S$3:$S$6255,SMALL(IF(ISNUMBER(SEARCH("",$S$3:$S$6255)),ROW($S$1:$S$6253),""),ROW(S4678))),"")</f>
        <v>Soběchleby</v>
      </c>
      <c r="U4680" t="s">
        <v>3899</v>
      </c>
      <c r="V4680">
        <v>581313.0</v>
      </c>
    </row>
    <row r="4681" spans="19:22" ht="12.75">
      <c r="S4681" t="str">
        <f>IF(ISNUMBER(SEARCH(ZAKL_DATA!$B$18,FU!$U4681)),U4681,"")</f>
        <v>Soběkury</v>
      </c>
      <c r="T4681" t="str">
        <f t="array" ref="T4681">IFERROR(INDEX($S$3:$S$6255,SMALL(IF(ISNUMBER(SEARCH("",$S$3:$S$6255)),ROW($S$1:$S$6253),""),ROW(S4679))),"")</f>
        <v>Soběkury</v>
      </c>
      <c r="U4681" t="s">
        <v>6096</v>
      </c>
      <c r="V4681">
        <v>581321.0</v>
      </c>
    </row>
    <row r="4682" spans="19:22" ht="12.75">
      <c r="S4682" t="str">
        <f>IF(ISNUMBER(SEARCH(ZAKL_DATA!$B$18,FU!$U4682)),U4682,"")</f>
        <v>Soběnov</v>
      </c>
      <c r="T4682" t="str">
        <f t="array" ref="T4682">IFERROR(INDEX($S$3:$S$6255,SMALL(IF(ISNUMBER(SEARCH("",$S$3:$S$6255)),ROW($S$1:$S$6253),""),ROW(S4680))),"")</f>
        <v>Soběnov</v>
      </c>
      <c r="U4682" t="s">
        <v>5254</v>
      </c>
      <c r="V4682">
        <v>581330.0</v>
      </c>
    </row>
    <row r="4683" spans="19:22" ht="12.75">
      <c r="S4683" t="str">
        <f>IF(ISNUMBER(SEARCH(ZAKL_DATA!$B$18,FU!$U4683)),U4683,"")</f>
        <v>Soběraz</v>
      </c>
      <c r="T4683" t="str">
        <f t="array" ref="T4683">IFERROR(INDEX($S$3:$S$6255,SMALL(IF(ISNUMBER(SEARCH("",$S$3:$S$6255)),ROW($S$1:$S$6253),""),ROW(S4681))),"")</f>
        <v>Soběraz</v>
      </c>
      <c r="U4683" t="s">
        <v>7242</v>
      </c>
      <c r="V4683">
        <v>581356.0</v>
      </c>
    </row>
    <row r="4684" spans="19:22" ht="12.75">
      <c r="S4684" t="str">
        <f>IF(ISNUMBER(SEARCH(ZAKL_DATA!$B$18,FU!$U4684)),U4684,"")</f>
        <v>Soběslav</v>
      </c>
      <c r="T4684" t="str">
        <f t="array" ref="T4684">IFERROR(INDEX($S$3:$S$6255,SMALL(IF(ISNUMBER(SEARCH("",$S$3:$S$6255)),ROW($S$1:$S$6253),""),ROW(S4682))),"")</f>
        <v>Soběslav</v>
      </c>
      <c r="U4684" t="s">
        <v>5810</v>
      </c>
      <c r="V4684">
        <v>581364.0</v>
      </c>
    </row>
    <row r="4685" spans="19:22" ht="12.75">
      <c r="S4685" t="str">
        <f>IF(ISNUMBER(SEARCH(ZAKL_DATA!$B$18,FU!$U4685)),U4685,"")</f>
        <v>Soběslavice</v>
      </c>
      <c r="T4685" t="str">
        <f t="array" ref="T4685">IFERROR(INDEX($S$3:$S$6255,SMALL(IF(ISNUMBER(SEARCH("",$S$3:$S$6255)),ROW($S$1:$S$6253),""),ROW(S4683))),"")</f>
        <v>Soběslavice</v>
      </c>
      <c r="U4685" t="s">
        <v>6542</v>
      </c>
      <c r="V4685">
        <v>581372.0</v>
      </c>
    </row>
    <row r="4686" spans="19:22" ht="12.75">
      <c r="S4686" t="str">
        <f>IF(ISNUMBER(SEARCH(ZAKL_DATA!$B$18,FU!$U4686)),U4686,"")</f>
        <v>Soběsuky</v>
      </c>
      <c r="T4686" t="str">
        <f t="array" ref="T4686">IFERROR(INDEX($S$3:$S$6255,SMALL(IF(ISNUMBER(SEARCH("",$S$3:$S$6255)),ROW($S$1:$S$6253),""),ROW(S4684))),"")</f>
        <v>Soběsuky</v>
      </c>
      <c r="U4686" t="s">
        <v>8281</v>
      </c>
      <c r="V4686">
        <v>581381.0</v>
      </c>
    </row>
    <row r="4687" spans="19:22" ht="12.75">
      <c r="S4687" t="str">
        <f>IF(ISNUMBER(SEARCH(ZAKL_DATA!$B$18,FU!$U4687)),U4687,"")</f>
        <v>Soběšice</v>
      </c>
      <c r="T4687" t="str">
        <f t="array" ref="T4687">IFERROR(INDEX($S$3:$S$6255,SMALL(IF(ISNUMBER(SEARCH("",$S$3:$S$6255)),ROW($S$1:$S$6253),""),ROW(S4685))),"")</f>
        <v>Soběšice</v>
      </c>
      <c r="U4687" t="s">
        <v>6041</v>
      </c>
      <c r="V4687">
        <v>581402.0</v>
      </c>
    </row>
    <row r="4688" spans="19:22" ht="12.75">
      <c r="S4688" t="str">
        <f>IF(ISNUMBER(SEARCH(ZAKL_DATA!$B$18,FU!$U4688)),U4688,"")</f>
        <v>Soběšín</v>
      </c>
      <c r="T4688" t="str">
        <f t="array" ref="T4688">IFERROR(INDEX($S$3:$S$6255,SMALL(IF(ISNUMBER(SEARCH("",$S$3:$S$6255)),ROW($S$1:$S$6253),""),ROW(S4686))),"")</f>
        <v>Soběšín</v>
      </c>
      <c r="U4688" t="s">
        <v>4382</v>
      </c>
      <c r="V4688">
        <v>581429.0</v>
      </c>
    </row>
    <row r="4689" spans="19:22" ht="12.75">
      <c r="S4689" t="str">
        <f>IF(ISNUMBER(SEARCH(ZAKL_DATA!$B$18,FU!$U4689)),U4689,"")</f>
        <v>Soběšovice</v>
      </c>
      <c r="T4689" t="str">
        <f t="array" ref="T4689">IFERROR(INDEX($S$3:$S$6255,SMALL(IF(ISNUMBER(SEARCH("",$S$3:$S$6255)),ROW($S$1:$S$6253),""),ROW(S4687))),"")</f>
        <v>Soběšovice</v>
      </c>
      <c r="U4689" t="s">
        <v>6869</v>
      </c>
      <c r="V4689">
        <v>581437.0</v>
      </c>
    </row>
    <row r="4690" spans="19:22" ht="12.75">
      <c r="S4690" t="str">
        <f>IF(ISNUMBER(SEARCH(ZAKL_DATA!$B$18,FU!$U4690)),U4690,"")</f>
        <v>Sobětuchy</v>
      </c>
      <c r="T4690" t="str">
        <f t="array" ref="T4690">IFERROR(INDEX($S$3:$S$6255,SMALL(IF(ISNUMBER(SEARCH("",$S$3:$S$6255)),ROW($S$1:$S$6253),""),ROW(S4688))),"")</f>
        <v>Sobětuchy</v>
      </c>
      <c r="U4690" t="s">
        <v>7148</v>
      </c>
      <c r="V4690">
        <v>581445.0</v>
      </c>
    </row>
    <row r="4691" spans="19:22" ht="12.75">
      <c r="S4691" t="str">
        <f>IF(ISNUMBER(SEARCH(ZAKL_DATA!$B$18,FU!$U4691)),U4691,"")</f>
        <v>Sobíňov</v>
      </c>
      <c r="T4691" t="str">
        <f t="array" ref="T4691">IFERROR(INDEX($S$3:$S$6255,SMALL(IF(ISNUMBER(SEARCH("",$S$3:$S$6255)),ROW($S$1:$S$6253),""),ROW(S4689))),"")</f>
        <v>Sobíňov</v>
      </c>
      <c r="U4691" t="s">
        <v>6928</v>
      </c>
      <c r="V4691">
        <v>581453.0</v>
      </c>
    </row>
    <row r="4692" spans="19:22" ht="12.75">
      <c r="S4692" t="str">
        <f>IF(ISNUMBER(SEARCH(ZAKL_DATA!$B$18,FU!$U4692)),U4692,"")</f>
        <v>Sobíšky</v>
      </c>
      <c r="T4692" t="str">
        <f t="array" ref="T4692">IFERROR(INDEX($S$3:$S$6255,SMALL(IF(ISNUMBER(SEARCH("",$S$3:$S$6255)),ROW($S$1:$S$6253),""),ROW(S4690))),"")</f>
        <v>Sobíšky</v>
      </c>
      <c r="U4692" t="s">
        <v>3898</v>
      </c>
      <c r="V4692">
        <v>581461.0</v>
      </c>
    </row>
    <row r="4693" spans="19:22" ht="12.75">
      <c r="S4693" t="str">
        <f>IF(ISNUMBER(SEARCH(ZAKL_DATA!$B$18,FU!$U4693)),U4693,"")</f>
        <v>Sobkovice</v>
      </c>
      <c r="T4693" t="str">
        <f t="array" ref="T4693">IFERROR(INDEX($S$3:$S$6255,SMALL(IF(ISNUMBER(SEARCH("",$S$3:$S$6255)),ROW($S$1:$S$6253),""),ROW(S4691))),"")</f>
        <v>Sobkovice</v>
      </c>
      <c r="U4693" t="s">
        <v>5403</v>
      </c>
      <c r="V4693">
        <v>581470.0</v>
      </c>
    </row>
    <row r="4694" spans="19:22" ht="12.75">
      <c r="S4694" t="str">
        <f>IF(ISNUMBER(SEARCH(ZAKL_DATA!$B$18,FU!$U4694)),U4694,"")</f>
        <v>Sobotín</v>
      </c>
      <c r="T4694" t="str">
        <f t="array" ref="T4694">IFERROR(INDEX($S$3:$S$6255,SMALL(IF(ISNUMBER(SEARCH("",$S$3:$S$6255)),ROW($S$1:$S$6253),""),ROW(S4692))),"")</f>
        <v>Sobotín</v>
      </c>
      <c r="U4694" t="s">
        <v>4959</v>
      </c>
      <c r="V4694">
        <v>581496.0</v>
      </c>
    </row>
    <row r="4695" spans="19:22" ht="12.75">
      <c r="S4695" t="str">
        <f>IF(ISNUMBER(SEARCH(ZAKL_DATA!$B$18,FU!$U4695)),U4695,"")</f>
        <v>Sobotka</v>
      </c>
      <c r="T4695" t="str">
        <f t="array" ref="T4695">IFERROR(INDEX($S$3:$S$6255,SMALL(IF(ISNUMBER(SEARCH("",$S$3:$S$6255)),ROW($S$1:$S$6253),""),ROW(S4693))),"")</f>
        <v>Sobotka</v>
      </c>
      <c r="U4695" t="s">
        <v>7252</v>
      </c>
      <c r="V4695">
        <v>581500.0</v>
      </c>
    </row>
    <row r="4696" spans="19:22" ht="12.75">
      <c r="S4696" t="str">
        <f>IF(ISNUMBER(SEARCH(ZAKL_DATA!$B$18,FU!$U4696)),U4696,"")</f>
        <v>Sobotovice</v>
      </c>
      <c r="T4696" t="str">
        <f t="array" ref="T4696">IFERROR(INDEX($S$3:$S$6255,SMALL(IF(ISNUMBER(SEARCH("",$S$3:$S$6255)),ROW($S$1:$S$6253),""),ROW(S4694))),"")</f>
        <v>Sobotovice</v>
      </c>
      <c r="U4696" t="s">
        <v>7924</v>
      </c>
      <c r="V4696">
        <v>581518.0</v>
      </c>
    </row>
    <row r="4697" spans="19:22" ht="12.75">
      <c r="S4697" t="str">
        <f>IF(ISNUMBER(SEARCH(ZAKL_DATA!$B$18,FU!$U4697)),U4697,"")</f>
        <v>Sobůlky</v>
      </c>
      <c r="T4697" t="str">
        <f t="array" ref="T4697">IFERROR(INDEX($S$3:$S$6255,SMALL(IF(ISNUMBER(SEARCH("",$S$3:$S$6255)),ROW($S$1:$S$6253),""),ROW(S4695))),"")</f>
        <v>Sobůlky</v>
      </c>
      <c r="U4697" t="s">
        <v>8098</v>
      </c>
      <c r="V4697">
        <v>581526.0</v>
      </c>
    </row>
    <row r="4698" spans="19:22" ht="12.75">
      <c r="S4698" t="str">
        <f>IF(ISNUMBER(SEARCH(ZAKL_DATA!$B$18,FU!$U4698)),U4698,"")</f>
        <v>Sojovice</v>
      </c>
      <c r="T4698" t="str">
        <f t="array" ref="T4698">IFERROR(INDEX($S$3:$S$6255,SMALL(IF(ISNUMBER(SEARCH("",$S$3:$S$6255)),ROW($S$1:$S$6253),""),ROW(S4696))),"")</f>
        <v>Sojovice</v>
      </c>
      <c r="U4698" t="s">
        <v>4597</v>
      </c>
      <c r="V4698">
        <v>581534.0</v>
      </c>
    </row>
    <row r="4699" spans="19:22" ht="12.75">
      <c r="S4699" t="str">
        <f>IF(ISNUMBER(SEARCH(ZAKL_DATA!$B$18,FU!$U4699)),U4699,"")</f>
        <v>Sokoleč</v>
      </c>
      <c r="T4699" t="str">
        <f t="array" ref="T4699">IFERROR(INDEX($S$3:$S$6255,SMALL(IF(ISNUMBER(SEARCH("",$S$3:$S$6255)),ROW($S$1:$S$6253),""),ROW(S4697))),"")</f>
        <v>Sokoleč</v>
      </c>
      <c r="U4699" t="s">
        <v>4701</v>
      </c>
      <c r="V4699">
        <v>581542.0</v>
      </c>
    </row>
    <row r="4700" spans="19:22" ht="12.75">
      <c r="S4700" t="str">
        <f>IF(ISNUMBER(SEARCH(ZAKL_DATA!$B$18,FU!$U4700)),U4700,"")</f>
        <v>Sokolnice</v>
      </c>
      <c r="T4700" t="str">
        <f t="array" ref="T4700">IFERROR(INDEX($S$3:$S$6255,SMALL(IF(ISNUMBER(SEARCH("",$S$3:$S$6255)),ROW($S$1:$S$6253),""),ROW(S4698))),"")</f>
        <v>Sokolnice</v>
      </c>
      <c r="U4700" t="s">
        <v>7925</v>
      </c>
      <c r="V4700">
        <v>581551.0</v>
      </c>
    </row>
    <row r="4701" spans="19:22" ht="12.75">
      <c r="S4701" t="str">
        <f>IF(ISNUMBER(SEARCH(ZAKL_DATA!$B$18,FU!$U4701)),U4701,"")</f>
        <v>Sokolov</v>
      </c>
      <c r="T4701" t="str">
        <f t="array" ref="T4701">IFERROR(INDEX($S$3:$S$6255,SMALL(IF(ISNUMBER(SEARCH("",$S$3:$S$6255)),ROW($S$1:$S$6253),""),ROW(S4699))),"")</f>
        <v>Sokolov</v>
      </c>
      <c r="U4701" t="s">
        <v>6200</v>
      </c>
      <c r="V4701">
        <v>581569.0</v>
      </c>
    </row>
    <row r="4702" spans="19:22" ht="12.75">
      <c r="S4702" t="str">
        <f>IF(ISNUMBER(SEARCH(ZAKL_DATA!$B$18,FU!$U4702)),U4702,"")</f>
        <v>Solenice</v>
      </c>
      <c r="T4702" t="str">
        <f t="array" ref="T4702">IFERROR(INDEX($S$3:$S$6255,SMALL(IF(ISNUMBER(SEARCH("",$S$3:$S$6255)),ROW($S$1:$S$6253),""),ROW(S4700))),"")</f>
        <v>Solenice</v>
      </c>
      <c r="U4702" t="s">
        <v>4990</v>
      </c>
      <c r="V4702">
        <v>581577.0</v>
      </c>
    </row>
    <row r="4703" spans="19:22" ht="12.75">
      <c r="S4703" t="str">
        <f>IF(ISNUMBER(SEARCH(ZAKL_DATA!$B$18,FU!$U4703)),U4703,"")</f>
        <v>Solnice</v>
      </c>
      <c r="T4703" t="str">
        <f t="array" ref="T4703">IFERROR(INDEX($S$3:$S$6255,SMALL(IF(ISNUMBER(SEARCH("",$S$3:$S$6255)),ROW($S$1:$S$6253),""),ROW(S4701))),"")</f>
        <v>Solnice</v>
      </c>
      <c r="U4703" t="s">
        <v>7470</v>
      </c>
      <c r="V4703">
        <v>581593.0</v>
      </c>
    </row>
    <row r="4704" spans="19:22" ht="12.75">
      <c r="S4704" t="str">
        <f>IF(ISNUMBER(SEARCH(ZAKL_DATA!$B$18,FU!$U4704)),U4704,"")</f>
        <v>Sopotnice</v>
      </c>
      <c r="T4704" t="str">
        <f t="array" ref="T4704">IFERROR(INDEX($S$3:$S$6255,SMALL(IF(ISNUMBER(SEARCH("",$S$3:$S$6255)),ROW($S$1:$S$6253),""),ROW(S4702))),"")</f>
        <v>Sopotnice</v>
      </c>
      <c r="U4704" t="s">
        <v>7740</v>
      </c>
      <c r="V4704">
        <v>581615.0</v>
      </c>
    </row>
    <row r="4705" spans="19:22" ht="12.75">
      <c r="S4705" t="str">
        <f>IF(ISNUMBER(SEARCH(ZAKL_DATA!$B$18,FU!$U4705)),U4705,"")</f>
        <v>Sopřeč</v>
      </c>
      <c r="T4705" t="str">
        <f t="array" ref="T4705">IFERROR(INDEX($S$3:$S$6255,SMALL(IF(ISNUMBER(SEARCH("",$S$3:$S$6255)),ROW($S$1:$S$6253),""),ROW(S4703))),"")</f>
        <v>Sopřeč</v>
      </c>
      <c r="U4705" t="s">
        <v>7401</v>
      </c>
      <c r="V4705">
        <v>581631.0</v>
      </c>
    </row>
    <row r="4706" spans="19:22" ht="12.75">
      <c r="S4706" t="str">
        <f>IF(ISNUMBER(SEARCH(ZAKL_DATA!$B$18,FU!$U4706)),U4706,"")</f>
        <v>Sosnová</v>
      </c>
      <c r="T4706" t="str">
        <f t="array" ref="T4706">IFERROR(INDEX($S$3:$S$6255,SMALL(IF(ISNUMBER(SEARCH("",$S$3:$S$6255)),ROW($S$1:$S$6253),""),ROW(S4704))),"")</f>
        <v>Sosnová</v>
      </c>
      <c r="U4706" t="s">
        <v>6340</v>
      </c>
      <c r="V4706">
        <v>581666.0</v>
      </c>
    </row>
    <row r="4707" spans="19:22" ht="12.75">
      <c r="S4707" t="str">
        <f>IF(ISNUMBER(SEARCH(ZAKL_DATA!$B$18,FU!$U4707)),U4707,"")</f>
        <v>Sosnová</v>
      </c>
      <c r="T4707" t="str">
        <f t="array" ref="T4707">IFERROR(INDEX($S$3:$S$6255,SMALL(IF(ISNUMBER(SEARCH("",$S$3:$S$6255)),ROW($S$1:$S$6253),""),ROW(S4705))),"")</f>
        <v>Sosnová</v>
      </c>
      <c r="U4707" t="s">
        <v>6340</v>
      </c>
      <c r="V4707">
        <v>581682.0</v>
      </c>
    </row>
    <row r="4708" spans="19:22" ht="12.75">
      <c r="S4708" t="str">
        <f>IF(ISNUMBER(SEARCH(ZAKL_DATA!$B$18,FU!$U4708)),U4708,"")</f>
        <v>Souňov</v>
      </c>
      <c r="T4708" t="str">
        <f t="array" ref="T4708">IFERROR(INDEX($S$3:$S$6255,SMALL(IF(ISNUMBER(SEARCH("",$S$3:$S$6255)),ROW($S$1:$S$6253),""),ROW(S4706))),"")</f>
        <v>Souňov</v>
      </c>
      <c r="U4708" t="s">
        <v>4073</v>
      </c>
      <c r="V4708">
        <v>581721.0</v>
      </c>
    </row>
    <row r="4709" spans="19:22" ht="12.75">
      <c r="S4709" t="str">
        <f>IF(ISNUMBER(SEARCH(ZAKL_DATA!$B$18,FU!$U4709)),U4709,"")</f>
        <v>Sousedovice</v>
      </c>
      <c r="T4709" t="str">
        <f t="array" ref="T4709">IFERROR(INDEX($S$3:$S$6255,SMALL(IF(ISNUMBER(SEARCH("",$S$3:$S$6255)),ROW($S$1:$S$6253),""),ROW(S4707))),"")</f>
        <v>Sousedovice</v>
      </c>
      <c r="U4709" t="s">
        <v>5693</v>
      </c>
      <c r="V4709">
        <v>581739.0</v>
      </c>
    </row>
    <row r="4710" spans="19:22" ht="12.75">
      <c r="S4710" t="str">
        <f>IF(ISNUMBER(SEARCH(ZAKL_DATA!$B$18,FU!$U4710)),U4710,"")</f>
        <v>Soutice</v>
      </c>
      <c r="T4710" t="str">
        <f t="array" ref="T4710">IFERROR(INDEX($S$3:$S$6255,SMALL(IF(ISNUMBER(SEARCH("",$S$3:$S$6255)),ROW($S$1:$S$6253),""),ROW(S4708))),"")</f>
        <v>Soutice</v>
      </c>
      <c r="U4710" t="s">
        <v>8944</v>
      </c>
      <c r="V4710">
        <v>581755.0</v>
      </c>
    </row>
    <row r="4711" spans="19:22" ht="12.75">
      <c r="S4711" t="str">
        <f>IF(ISNUMBER(SEARCH(ZAKL_DATA!$B$18,FU!$U4711)),U4711,"")</f>
        <v>Sovětice</v>
      </c>
      <c r="T4711" t="str">
        <f t="array" ref="T4711">IFERROR(INDEX($S$3:$S$6255,SMALL(IF(ISNUMBER(SEARCH("",$S$3:$S$6255)),ROW($S$1:$S$6253),""),ROW(S4709))),"")</f>
        <v>Sovětice</v>
      </c>
      <c r="U4711" t="s">
        <v>7037</v>
      </c>
      <c r="V4711">
        <v>581763.0</v>
      </c>
    </row>
    <row r="4712" spans="19:22" ht="12.75">
      <c r="S4712" t="str">
        <f>IF(ISNUMBER(SEARCH(ZAKL_DATA!$B$18,FU!$U4712)),U4712,"")</f>
        <v>Sovínky</v>
      </c>
      <c r="T4712" t="str">
        <f t="array" ref="T4712">IFERROR(INDEX($S$3:$S$6255,SMALL(IF(ISNUMBER(SEARCH("",$S$3:$S$6255)),ROW($S$1:$S$6253),""),ROW(S4710))),"")</f>
        <v>Sovínky</v>
      </c>
      <c r="U4712" t="s">
        <v>6636</v>
      </c>
      <c r="V4712">
        <v>581771.0</v>
      </c>
    </row>
    <row r="4713" spans="19:22" ht="12.75">
      <c r="S4713" t="str">
        <f>IF(ISNUMBER(SEARCH(ZAKL_DATA!$B$18,FU!$U4713)),U4713,"")</f>
        <v>Sovolusky</v>
      </c>
      <c r="T4713" t="str">
        <f t="array" ref="T4713">IFERROR(INDEX($S$3:$S$6255,SMALL(IF(ISNUMBER(SEARCH("",$S$3:$S$6255)),ROW($S$1:$S$6253),""),ROW(S4711))),"")</f>
        <v>Sovolusky</v>
      </c>
      <c r="U4713" t="s">
        <v>7213</v>
      </c>
      <c r="V4713">
        <v>581780.0</v>
      </c>
    </row>
    <row r="4714" spans="19:22" ht="12.75">
      <c r="S4714" t="str">
        <f>IF(ISNUMBER(SEARCH(ZAKL_DATA!$B$18,FU!$U4714)),U4714,"")</f>
        <v>Spálené Poříčí</v>
      </c>
      <c r="T4714" t="str">
        <f t="array" ref="T4714">IFERROR(INDEX($S$3:$S$6255,SMALL(IF(ISNUMBER(SEARCH("",$S$3:$S$6255)),ROW($S$1:$S$6253),""),ROW(S4712))),"")</f>
        <v>Spálené Poříčí</v>
      </c>
      <c r="U4714" t="s">
        <v>6097</v>
      </c>
      <c r="V4714">
        <v>581798.0</v>
      </c>
    </row>
    <row r="4715" spans="19:22" ht="12.75">
      <c r="S4715" t="str">
        <f>IF(ISNUMBER(SEARCH(ZAKL_DATA!$B$18,FU!$U4715)),U4715,"")</f>
        <v>Spálov</v>
      </c>
      <c r="T4715" t="str">
        <f t="array" ref="T4715">IFERROR(INDEX($S$3:$S$6255,SMALL(IF(ISNUMBER(SEARCH("",$S$3:$S$6255)),ROW($S$1:$S$6253),""),ROW(S4713))),"")</f>
        <v>Spálov</v>
      </c>
      <c r="U4715" t="s">
        <v>8972</v>
      </c>
      <c r="V4715">
        <v>581801.0</v>
      </c>
    </row>
    <row r="4716" spans="19:22" ht="12.75">
      <c r="S4716" t="str">
        <f>IF(ISNUMBER(SEARCH(ZAKL_DATA!$B$18,FU!$U4716)),U4716,"")</f>
        <v>Spáňov</v>
      </c>
      <c r="T4716" t="str">
        <f t="array" ref="T4716">IFERROR(INDEX($S$3:$S$6255,SMALL(IF(ISNUMBER(SEARCH("",$S$3:$S$6255)),ROW($S$1:$S$6253),""),ROW(S4714))),"")</f>
        <v>Spáňov</v>
      </c>
      <c r="U4716" t="s">
        <v>5911</v>
      </c>
      <c r="V4716">
        <v>581810.0</v>
      </c>
    </row>
    <row r="4717" spans="19:22" ht="12.75">
      <c r="S4717" t="str">
        <f>IF(ISNUMBER(SEARCH(ZAKL_DATA!$B$18,FU!$U4717)),U4717,"")</f>
        <v>Spělkov</v>
      </c>
      <c r="T4717" t="str">
        <f t="array" ref="T4717">IFERROR(INDEX($S$3:$S$6255,SMALL(IF(ISNUMBER(SEARCH("",$S$3:$S$6255)),ROW($S$1:$S$6253),""),ROW(S4715))),"")</f>
        <v>Spělkov</v>
      </c>
      <c r="U4717" t="s">
        <v>8780</v>
      </c>
      <c r="V4717">
        <v>581828.0</v>
      </c>
    </row>
    <row r="4718" spans="19:22" ht="12.75">
      <c r="S4718" t="str">
        <f>IF(ISNUMBER(SEARCH(ZAKL_DATA!$B$18,FU!$U4718)),U4718,"")</f>
        <v>Spešov</v>
      </c>
      <c r="T4718" t="str">
        <f t="array" ref="T4718">IFERROR(INDEX($S$3:$S$6255,SMALL(IF(ISNUMBER(SEARCH("",$S$3:$S$6255)),ROW($S$1:$S$6253),""),ROW(S4716))),"")</f>
        <v>Spešov</v>
      </c>
      <c r="U4718" t="s">
        <v>6033</v>
      </c>
      <c r="V4718">
        <v>581836.0</v>
      </c>
    </row>
    <row r="4719" spans="19:22" ht="12.75">
      <c r="S4719" t="str">
        <f>IF(ISNUMBER(SEARCH(ZAKL_DATA!$B$18,FU!$U4719)),U4719,"")</f>
        <v>Spojil</v>
      </c>
      <c r="T4719" t="str">
        <f t="array" ref="T4719">IFERROR(INDEX($S$3:$S$6255,SMALL(IF(ISNUMBER(SEARCH("",$S$3:$S$6255)),ROW($S$1:$S$6253),""),ROW(S4717))),"")</f>
        <v>Spojil</v>
      </c>
      <c r="U4719" t="s">
        <v>7309</v>
      </c>
      <c r="V4719">
        <v>581844.0</v>
      </c>
    </row>
    <row r="4720" spans="19:22" ht="12.75">
      <c r="S4720" t="str">
        <f>IF(ISNUMBER(SEARCH(ZAKL_DATA!$B$18,FU!$U4720)),U4720,"")</f>
        <v>Spomyšl</v>
      </c>
      <c r="T4720" t="str">
        <f t="array" ref="T4720">IFERROR(INDEX($S$3:$S$6255,SMALL(IF(ISNUMBER(SEARCH("",$S$3:$S$6255)),ROW($S$1:$S$6253),""),ROW(S4718))),"")</f>
        <v>Spomyšl</v>
      </c>
      <c r="U4720" t="s">
        <v>4467</v>
      </c>
      <c r="V4720">
        <v>581852.0</v>
      </c>
    </row>
    <row r="4721" spans="19:22" ht="12.75">
      <c r="S4721" t="str">
        <f>IF(ISNUMBER(SEARCH(ZAKL_DATA!$B$18,FU!$U4721)),U4721,"")</f>
        <v>Spořice</v>
      </c>
      <c r="T4721" t="str">
        <f t="array" ref="T4721">IFERROR(INDEX($S$3:$S$6255,SMALL(IF(ISNUMBER(SEARCH("",$S$3:$S$6255)),ROW($S$1:$S$6253),""),ROW(S4719))),"")</f>
        <v>Spořice</v>
      </c>
      <c r="U4721" t="s">
        <v>6456</v>
      </c>
      <c r="V4721">
        <v>581861.0</v>
      </c>
    </row>
    <row r="4722" spans="19:22" ht="12.75">
      <c r="S4722" t="str">
        <f>IF(ISNUMBER(SEARCH(ZAKL_DATA!$B$18,FU!$U4722)),U4722,"")</f>
        <v>Spytihněv</v>
      </c>
      <c r="T4722" t="str">
        <f t="array" ref="T4722">IFERROR(INDEX($S$3:$S$6255,SMALL(IF(ISNUMBER(SEARCH("",$S$3:$S$6255)),ROW($S$1:$S$6253),""),ROW(S4720))),"")</f>
        <v>Spytihněv</v>
      </c>
      <c r="U4722" t="s">
        <v>8045</v>
      </c>
      <c r="V4722">
        <v>581879.0</v>
      </c>
    </row>
    <row r="4723" spans="19:22" ht="12.75">
      <c r="S4723" t="str">
        <f>IF(ISNUMBER(SEARCH(ZAKL_DATA!$B$18,FU!$U4723)),U4723,"")</f>
        <v>Srbce</v>
      </c>
      <c r="T4723" t="str">
        <f t="array" ref="T4723">IFERROR(INDEX($S$3:$S$6255,SMALL(IF(ISNUMBER(SEARCH("",$S$3:$S$6255)),ROW($S$1:$S$6253),""),ROW(S4721))),"")</f>
        <v>Srbce</v>
      </c>
      <c r="U4723" t="s">
        <v>8351</v>
      </c>
      <c r="V4723">
        <v>581887.0</v>
      </c>
    </row>
    <row r="4724" spans="19:22" ht="12.75">
      <c r="S4724" t="str">
        <f>IF(ISNUMBER(SEARCH(ZAKL_DATA!$B$18,FU!$U4724)),U4724,"")</f>
        <v>Srbeč</v>
      </c>
      <c r="T4724" t="str">
        <f t="array" ref="T4724">IFERROR(INDEX($S$3:$S$6255,SMALL(IF(ISNUMBER(SEARCH("",$S$3:$S$6255)),ROW($S$1:$S$6253),""),ROW(S4722))),"")</f>
        <v>Srbeč</v>
      </c>
      <c r="U4724" t="s">
        <v>5086</v>
      </c>
      <c r="V4724">
        <v>581909.0</v>
      </c>
    </row>
    <row r="4725" spans="19:22" ht="12.75">
      <c r="S4725" t="str">
        <f>IF(ISNUMBER(SEARCH(ZAKL_DATA!$B$18,FU!$U4725)),U4725,"")</f>
        <v>Srbice</v>
      </c>
      <c r="T4725" t="str">
        <f t="array" ref="T4725">IFERROR(INDEX($S$3:$S$6255,SMALL(IF(ISNUMBER(SEARCH("",$S$3:$S$6255)),ROW($S$1:$S$6253),""),ROW(S4723))),"")</f>
        <v>Srbice</v>
      </c>
      <c r="U4725" t="s">
        <v>5912</v>
      </c>
      <c r="V4725">
        <v>581917.0</v>
      </c>
    </row>
    <row r="4726" spans="19:22" ht="12.75">
      <c r="S4726" t="str">
        <f>IF(ISNUMBER(SEARCH(ZAKL_DATA!$B$18,FU!$U4726)),U4726,"")</f>
        <v>Srbice</v>
      </c>
      <c r="T4726" t="str">
        <f t="array" ref="T4726">IFERROR(INDEX($S$3:$S$6255,SMALL(IF(ISNUMBER(SEARCH("",$S$3:$S$6255)),ROW($S$1:$S$6253),""),ROW(S4724))),"")</f>
        <v>Srbice</v>
      </c>
      <c r="U4726" t="s">
        <v>5912</v>
      </c>
      <c r="V4726">
        <v>581925.0</v>
      </c>
    </row>
    <row r="4727" spans="19:22" ht="12.75">
      <c r="S4727" t="str">
        <f>IF(ISNUMBER(SEARCH(ZAKL_DATA!$B$18,FU!$U4727)),U4727,"")</f>
        <v>Srbská Kamenice</v>
      </c>
      <c r="T4727" t="str">
        <f t="array" ref="T4727">IFERROR(INDEX($S$3:$S$6255,SMALL(IF(ISNUMBER(SEARCH("",$S$3:$S$6255)),ROW($S$1:$S$6253),""),ROW(S4725))),"")</f>
        <v>Srbská Kamenice</v>
      </c>
      <c r="U4727" t="s">
        <v>5291</v>
      </c>
      <c r="V4727">
        <v>581933.0</v>
      </c>
    </row>
    <row r="4728" spans="19:22" ht="12.75">
      <c r="S4728" t="str">
        <f>IF(ISNUMBER(SEARCH(ZAKL_DATA!$B$18,FU!$U4728)),U4728,"")</f>
        <v>Srbsko</v>
      </c>
      <c r="T4728" t="str">
        <f t="array" ref="T4728">IFERROR(INDEX($S$3:$S$6255,SMALL(IF(ISNUMBER(SEARCH("",$S$3:$S$6255)),ROW($S$1:$S$6253),""),ROW(S4726))),"")</f>
        <v>Srbsko</v>
      </c>
      <c r="U4728" t="s">
        <v>4141</v>
      </c>
      <c r="V4728">
        <v>581941.0</v>
      </c>
    </row>
    <row r="4729" spans="19:22" ht="12.75">
      <c r="S4729" t="str">
        <f>IF(ISNUMBER(SEARCH(ZAKL_DATA!$B$18,FU!$U4729)),U4729,"")</f>
        <v>Srby</v>
      </c>
      <c r="T4729" t="str">
        <f t="array" ref="T4729">IFERROR(INDEX($S$3:$S$6255,SMALL(IF(ISNUMBER(SEARCH("",$S$3:$S$6255)),ROW($S$1:$S$6253),""),ROW(S4727))),"")</f>
        <v>Srby</v>
      </c>
      <c r="U4729" t="s">
        <v>4931</v>
      </c>
      <c r="V4729">
        <v>581950.0</v>
      </c>
    </row>
    <row r="4730" spans="19:22" ht="12.75">
      <c r="S4730" t="str">
        <f>IF(ISNUMBER(SEARCH(ZAKL_DATA!$B$18,FU!$U4730)),U4730,"")</f>
        <v>Srby</v>
      </c>
      <c r="T4730" t="str">
        <f t="array" ref="T4730">IFERROR(INDEX($S$3:$S$6255,SMALL(IF(ISNUMBER(SEARCH("",$S$3:$S$6255)),ROW($S$1:$S$6253),""),ROW(S4728))),"")</f>
        <v>Srby</v>
      </c>
      <c r="U4730" t="s">
        <v>4931</v>
      </c>
      <c r="V4730">
        <v>581968.0</v>
      </c>
    </row>
    <row r="4731" spans="19:22" ht="12.75">
      <c r="S4731" t="str">
        <f>IF(ISNUMBER(SEARCH(ZAKL_DATA!$B$18,FU!$U4731)),U4731,"")</f>
        <v>Srch</v>
      </c>
      <c r="T4731" t="str">
        <f t="array" ref="T4731">IFERROR(INDEX($S$3:$S$6255,SMALL(IF(ISNUMBER(SEARCH("",$S$3:$S$6255)),ROW($S$1:$S$6253),""),ROW(S4729))),"")</f>
        <v>Srch</v>
      </c>
      <c r="U4731" t="s">
        <v>7402</v>
      </c>
      <c r="V4731">
        <v>581976.0</v>
      </c>
    </row>
    <row r="4732" spans="19:22" ht="12.75">
      <c r="S4732" t="str">
        <f>IF(ISNUMBER(SEARCH(ZAKL_DATA!$B$18,FU!$U4732)),U4732,"")</f>
        <v>Srní</v>
      </c>
      <c r="T4732" t="str">
        <f t="array" ref="T4732">IFERROR(INDEX($S$3:$S$6255,SMALL(IF(ISNUMBER(SEARCH("",$S$3:$S$6255)),ROW($S$1:$S$6253),""),ROW(S4730))),"")</f>
        <v>Srní</v>
      </c>
      <c r="U4732" t="s">
        <v>6043</v>
      </c>
      <c r="V4732">
        <v>581992.0</v>
      </c>
    </row>
    <row r="4733" spans="19:22" ht="12.75">
      <c r="S4733" t="str">
        <f>IF(ISNUMBER(SEARCH(ZAKL_DATA!$B$18,FU!$U4733)),U4733,"")</f>
        <v>Srnín</v>
      </c>
      <c r="T4733" t="str">
        <f t="array" ref="T4733">IFERROR(INDEX($S$3:$S$6255,SMALL(IF(ISNUMBER(SEARCH("",$S$3:$S$6255)),ROW($S$1:$S$6253),""),ROW(S4731))),"")</f>
        <v>Srnín</v>
      </c>
      <c r="U4733" t="s">
        <v>4559</v>
      </c>
      <c r="V4733">
        <v>582018.0</v>
      </c>
    </row>
    <row r="4734" spans="19:22" ht="12.75">
      <c r="S4734" t="str">
        <f>IF(ISNUMBER(SEARCH(ZAKL_DATA!$B$18,FU!$U4734)),U4734,"")</f>
        <v>Srnojedy</v>
      </c>
      <c r="T4734" t="str">
        <f t="array" ref="T4734">IFERROR(INDEX($S$3:$S$6255,SMALL(IF(ISNUMBER(SEARCH("",$S$3:$S$6255)),ROW($S$1:$S$6253),""),ROW(S4732))),"")</f>
        <v>Srnojedy</v>
      </c>
      <c r="U4734" t="s">
        <v>5864</v>
      </c>
      <c r="V4734">
        <v>582026.0</v>
      </c>
    </row>
    <row r="4735" spans="19:22" ht="12.75">
      <c r="S4735" t="str">
        <f>IF(ISNUMBER(SEARCH(ZAKL_DATA!$B$18,FU!$U4735)),U4735,"")</f>
        <v>Srubec</v>
      </c>
      <c r="T4735" t="str">
        <f t="array" ref="T4735">IFERROR(INDEX($S$3:$S$6255,SMALL(IF(ISNUMBER(SEARCH("",$S$3:$S$6255)),ROW($S$1:$S$6253),""),ROW(S4733))),"")</f>
        <v>Srubec</v>
      </c>
      <c r="U4735" t="s">
        <v>5190</v>
      </c>
      <c r="V4735">
        <v>582034.0</v>
      </c>
    </row>
    <row r="4736" spans="19:22" ht="12.75">
      <c r="S4736" t="str">
        <f>IF(ISNUMBER(SEARCH(ZAKL_DATA!$B$18,FU!$U4736)),U4736,"")</f>
        <v>Sruby</v>
      </c>
      <c r="T4736" t="str">
        <f t="array" ref="T4736">IFERROR(INDEX($S$3:$S$6255,SMALL(IF(ISNUMBER(SEARCH("",$S$3:$S$6255)),ROW($S$1:$S$6253),""),ROW(S4734))),"")</f>
        <v>Sruby</v>
      </c>
      <c r="U4736" t="s">
        <v>7741</v>
      </c>
      <c r="V4736">
        <v>582042.0</v>
      </c>
    </row>
    <row r="4737" spans="19:22" ht="12.75">
      <c r="S4737" t="str">
        <f>IF(ISNUMBER(SEARCH(ZAKL_DATA!$B$18,FU!$U4737)),U4737,"")</f>
        <v>Stádlec</v>
      </c>
      <c r="T4737" t="str">
        <f t="array" ref="T4737">IFERROR(INDEX($S$3:$S$6255,SMALL(IF(ISNUMBER(SEARCH("",$S$3:$S$6255)),ROW($S$1:$S$6253),""),ROW(S4735))),"")</f>
        <v>Stádlec</v>
      </c>
      <c r="U4737" t="s">
        <v>5811</v>
      </c>
      <c r="V4737">
        <v>582069.0</v>
      </c>
    </row>
    <row r="4738" spans="19:22" ht="12.75">
      <c r="S4738" t="str">
        <f>IF(ISNUMBER(SEARCH(ZAKL_DATA!$B$18,FU!$U4738)),U4738,"")</f>
        <v>Stachy</v>
      </c>
      <c r="T4738" t="str">
        <f t="array" ref="T4738">IFERROR(INDEX($S$3:$S$6255,SMALL(IF(ISNUMBER(SEARCH("",$S$3:$S$6255)),ROW($S$1:$S$6253),""),ROW(S4736))),"")</f>
        <v>Stachy</v>
      </c>
      <c r="U4738" t="s">
        <v>5616</v>
      </c>
      <c r="V4738">
        <v>582077.0</v>
      </c>
    </row>
    <row r="4739" spans="19:22" ht="12.75">
      <c r="S4739" t="str">
        <f>IF(ISNUMBER(SEARCH(ZAKL_DATA!$B$18,FU!$U4739)),U4739,"")</f>
        <v>Stáj</v>
      </c>
      <c r="T4739" t="str">
        <f t="array" ref="T4739">IFERROR(INDEX($S$3:$S$6255,SMALL(IF(ISNUMBER(SEARCH("",$S$3:$S$6255)),ROW($S$1:$S$6253),""),ROW(S4737))),"")</f>
        <v>Stáj</v>
      </c>
      <c r="U4739" t="s">
        <v>8205</v>
      </c>
      <c r="V4739">
        <v>582085.0</v>
      </c>
    </row>
    <row r="4740" spans="19:22" ht="12.75">
      <c r="S4740" t="str">
        <f>IF(ISNUMBER(SEARCH(ZAKL_DATA!$B$18,FU!$U4740)),U4740,"")</f>
        <v>Stálky</v>
      </c>
      <c r="T4740" t="str">
        <f t="array" ref="T4740">IFERROR(INDEX($S$3:$S$6255,SMALL(IF(ISNUMBER(SEARCH("",$S$3:$S$6255)),ROW($S$1:$S$6253),""),ROW(S4738))),"")</f>
        <v>Stálky</v>
      </c>
      <c r="U4740" t="s">
        <v>8649</v>
      </c>
      <c r="V4740">
        <v>582107.0</v>
      </c>
    </row>
    <row r="4741" spans="19:22" ht="12.75">
      <c r="S4741" t="str">
        <f>IF(ISNUMBER(SEARCH(ZAKL_DATA!$B$18,FU!$U4741)),U4741,"")</f>
        <v>Staňkov</v>
      </c>
      <c r="T4741" t="str">
        <f t="array" ref="T4741">IFERROR(INDEX($S$3:$S$6255,SMALL(IF(ISNUMBER(SEARCH("",$S$3:$S$6255)),ROW($S$1:$S$6253),""),ROW(S4739))),"")</f>
        <v>Staňkov</v>
      </c>
      <c r="U4741" t="s">
        <v>5913</v>
      </c>
      <c r="V4741">
        <v>582115.0</v>
      </c>
    </row>
    <row r="4742" spans="19:22" ht="12.75">
      <c r="S4742" t="str">
        <f>IF(ISNUMBER(SEARCH(ZAKL_DATA!$B$18,FU!$U4742)),U4742,"")</f>
        <v>Staňkov</v>
      </c>
      <c r="T4742" t="str">
        <f t="array" ref="T4742">IFERROR(INDEX($S$3:$S$6255,SMALL(IF(ISNUMBER(SEARCH("",$S$3:$S$6255)),ROW($S$1:$S$6253),""),ROW(S4740))),"")</f>
        <v>Staňkov</v>
      </c>
      <c r="U4742" t="s">
        <v>5913</v>
      </c>
      <c r="V4742">
        <v>582123.0</v>
      </c>
    </row>
    <row r="4743" spans="19:22" ht="12.75">
      <c r="S4743" t="str">
        <f>IF(ISNUMBER(SEARCH(ZAKL_DATA!$B$18,FU!$U4743)),U4743,"")</f>
        <v>Staňkovice</v>
      </c>
      <c r="T4743" t="str">
        <f t="array" ref="T4743">IFERROR(INDEX($S$3:$S$6255,SMALL(IF(ISNUMBER(SEARCH("",$S$3:$S$6255)),ROW($S$1:$S$6253),""),ROW(S4741))),"")</f>
        <v>Staňkovice</v>
      </c>
      <c r="U4743" t="s">
        <v>4394</v>
      </c>
      <c r="V4743">
        <v>582131.0</v>
      </c>
    </row>
    <row r="4744" spans="19:22" ht="12.75">
      <c r="S4744" t="str">
        <f>IF(ISNUMBER(SEARCH(ZAKL_DATA!$B$18,FU!$U4744)),U4744,"")</f>
        <v>Staňkovice</v>
      </c>
      <c r="T4744" t="str">
        <f t="array" ref="T4744">IFERROR(INDEX($S$3:$S$6255,SMALL(IF(ISNUMBER(SEARCH("",$S$3:$S$6255)),ROW($S$1:$S$6253),""),ROW(S4742))),"")</f>
        <v>Staňkovice</v>
      </c>
      <c r="U4744" t="s">
        <v>4394</v>
      </c>
      <c r="V4744">
        <v>582158.0</v>
      </c>
    </row>
    <row r="4745" spans="19:22" ht="12.75">
      <c r="S4745" t="str">
        <f>IF(ISNUMBER(SEARCH(ZAKL_DATA!$B$18,FU!$U4745)),U4745,"")</f>
        <v>Staňkovice</v>
      </c>
      <c r="T4745" t="str">
        <f t="array" ref="T4745">IFERROR(INDEX($S$3:$S$6255,SMALL(IF(ISNUMBER(SEARCH("",$S$3:$S$6255)),ROW($S$1:$S$6253),""),ROW(S4743))),"")</f>
        <v>Staňkovice</v>
      </c>
      <c r="U4745" t="s">
        <v>4394</v>
      </c>
      <c r="V4745">
        <v>582166.0</v>
      </c>
    </row>
    <row r="4746" spans="19:22" ht="12.75">
      <c r="S4746" t="str">
        <f>IF(ISNUMBER(SEARCH(ZAKL_DATA!$B$18,FU!$U4746)),U4746,"")</f>
        <v>Stanovice</v>
      </c>
      <c r="T4746" t="str">
        <f t="array" ref="T4746">IFERROR(INDEX($S$3:$S$6255,SMALL(IF(ISNUMBER(SEARCH("",$S$3:$S$6255)),ROW($S$1:$S$6253),""),ROW(S4744))),"")</f>
        <v>Stanovice</v>
      </c>
      <c r="U4746" t="s">
        <v>5471</v>
      </c>
      <c r="V4746">
        <v>582174.0</v>
      </c>
    </row>
    <row r="4747" spans="19:22" ht="12.75">
      <c r="S4747" t="str">
        <f>IF(ISNUMBER(SEARCH(ZAKL_DATA!$B$18,FU!$U4747)),U4747,"")</f>
        <v>Stanovice</v>
      </c>
      <c r="T4747" t="str">
        <f t="array" ref="T4747">IFERROR(INDEX($S$3:$S$6255,SMALL(IF(ISNUMBER(SEARCH("",$S$3:$S$6255)),ROW($S$1:$S$6253),""),ROW(S4745))),"")</f>
        <v>Stanovice</v>
      </c>
      <c r="U4747" t="s">
        <v>5471</v>
      </c>
      <c r="V4747">
        <v>582182.0</v>
      </c>
    </row>
    <row r="4748" spans="19:22" ht="12.75">
      <c r="S4748" t="str">
        <f>IF(ISNUMBER(SEARCH(ZAKL_DATA!$B$18,FU!$U4748)),U4748,"")</f>
        <v>Stanoviště</v>
      </c>
      <c r="T4748" t="str">
        <f t="array" ref="T4748">IFERROR(INDEX($S$3:$S$6255,SMALL(IF(ISNUMBER(SEARCH("",$S$3:$S$6255)),ROW($S$1:$S$6253),""),ROW(S4746))),"")</f>
        <v>Stanoviště</v>
      </c>
      <c r="U4748" t="s">
        <v>7926</v>
      </c>
      <c r="V4748">
        <v>582191.0</v>
      </c>
    </row>
    <row r="4749" spans="19:22" ht="12.75">
      <c r="S4749" t="str">
        <f>IF(ISNUMBER(SEARCH(ZAKL_DATA!$B$18,FU!$U4749)),U4749,"")</f>
        <v>Stará Červená Voda</v>
      </c>
      <c r="T4749" t="str">
        <f t="array" ref="T4749">IFERROR(INDEX($S$3:$S$6255,SMALL(IF(ISNUMBER(SEARCH("",$S$3:$S$6255)),ROW($S$1:$S$6253),""),ROW(S4747))),"")</f>
        <v>Stará Červená Voda</v>
      </c>
      <c r="U4749" t="s">
        <v>4962</v>
      </c>
      <c r="V4749">
        <v>582204.0</v>
      </c>
    </row>
    <row r="4750" spans="19:22" ht="12.75">
      <c r="S4750" t="str">
        <f>IF(ISNUMBER(SEARCH(ZAKL_DATA!$B$18,FU!$U4750)),U4750,"")</f>
        <v>Stará Huť</v>
      </c>
      <c r="T4750" t="str">
        <f t="array" ref="T4750">IFERROR(INDEX($S$3:$S$6255,SMALL(IF(ISNUMBER(SEARCH("",$S$3:$S$6255)),ROW($S$1:$S$6253),""),ROW(S4748))),"")</f>
        <v>Stará Huť</v>
      </c>
      <c r="U4750" t="s">
        <v>4991</v>
      </c>
      <c r="V4750">
        <v>582212.0</v>
      </c>
    </row>
    <row r="4751" spans="19:22" ht="12.75">
      <c r="S4751" t="str">
        <f>IF(ISNUMBER(SEARCH(ZAKL_DATA!$B$18,FU!$U4751)),U4751,"")</f>
        <v>Stará Lysá</v>
      </c>
      <c r="T4751" t="str">
        <f t="array" ref="T4751">IFERROR(INDEX($S$3:$S$6255,SMALL(IF(ISNUMBER(SEARCH("",$S$3:$S$6255)),ROW($S$1:$S$6253),""),ROW(S4749))),"")</f>
        <v>Stará Lysá</v>
      </c>
      <c r="U4751" t="s">
        <v>4703</v>
      </c>
      <c r="V4751">
        <v>582221.0</v>
      </c>
    </row>
    <row r="4752" spans="19:22" ht="12.75">
      <c r="S4752" t="str">
        <f>IF(ISNUMBER(SEARCH(ZAKL_DATA!$B$18,FU!$U4752)),U4752,"")</f>
        <v>Stará Paka</v>
      </c>
      <c r="T4752" t="str">
        <f t="array" ref="T4752">IFERROR(INDEX($S$3:$S$6255,SMALL(IF(ISNUMBER(SEARCH("",$S$3:$S$6255)),ROW($S$1:$S$6253),""),ROW(S4750))),"")</f>
        <v>Stará Paka</v>
      </c>
      <c r="U4752" t="s">
        <v>7253</v>
      </c>
      <c r="V4752">
        <v>582239.0</v>
      </c>
    </row>
    <row r="4753" spans="19:22" ht="12.75">
      <c r="S4753" t="str">
        <f>IF(ISNUMBER(SEARCH(ZAKL_DATA!$B$18,FU!$U4753)),U4753,"")</f>
        <v>Stará Říše</v>
      </c>
      <c r="T4753" t="str">
        <f t="array" ref="T4753">IFERROR(INDEX($S$3:$S$6255,SMALL(IF(ISNUMBER(SEARCH("",$S$3:$S$6255)),ROW($S$1:$S$6253),""),ROW(S4751))),"")</f>
        <v>Stará Říše</v>
      </c>
      <c r="U4753" t="s">
        <v>8206</v>
      </c>
      <c r="V4753">
        <v>582247.0</v>
      </c>
    </row>
    <row r="4754" spans="19:22" ht="12.75">
      <c r="S4754" t="str">
        <f>IF(ISNUMBER(SEARCH(ZAKL_DATA!$B$18,FU!$U4754)),U4754,"")</f>
        <v>Stará Ves</v>
      </c>
      <c r="T4754" t="str">
        <f t="array" ref="T4754">IFERROR(INDEX($S$3:$S$6255,SMALL(IF(ISNUMBER(SEARCH("",$S$3:$S$6255)),ROW($S$1:$S$6253),""),ROW(S4752))),"")</f>
        <v>Stará Ves</v>
      </c>
      <c r="U4754" t="s">
        <v>3900</v>
      </c>
      <c r="V4754">
        <v>582255.0</v>
      </c>
    </row>
    <row r="4755" spans="19:22" ht="12.75">
      <c r="S4755" t="str">
        <f>IF(ISNUMBER(SEARCH(ZAKL_DATA!$B$18,FU!$U4755)),U4755,"")</f>
        <v>Stará Ves</v>
      </c>
      <c r="T4755" t="str">
        <f t="array" ref="T4755">IFERROR(INDEX($S$3:$S$6255,SMALL(IF(ISNUMBER(SEARCH("",$S$3:$S$6255)),ROW($S$1:$S$6253),""),ROW(S4753))),"")</f>
        <v>Stará Ves</v>
      </c>
      <c r="U4755" t="s">
        <v>3900</v>
      </c>
      <c r="V4755">
        <v>582263.0</v>
      </c>
    </row>
    <row r="4756" spans="19:22" ht="12.75">
      <c r="S4756" t="str">
        <f>IF(ISNUMBER(SEARCH(ZAKL_DATA!$B$18,FU!$U4756)),U4756,"")</f>
        <v>Stará Ves nad Ondřejnicí</v>
      </c>
      <c r="T4756" t="str">
        <f t="array" ref="T4756">IFERROR(INDEX($S$3:$S$6255,SMALL(IF(ISNUMBER(SEARCH("",$S$3:$S$6255)),ROW($S$1:$S$6253),""),ROW(S4754))),"")</f>
        <v>Stará Ves nad Ondřejnicí</v>
      </c>
      <c r="U4756" t="s">
        <v>8897</v>
      </c>
      <c r="V4756">
        <v>582271.0</v>
      </c>
    </row>
    <row r="4757" spans="19:22" ht="12.75">
      <c r="S4757" t="str">
        <f>IF(ISNUMBER(SEARCH(ZAKL_DATA!$B$18,FU!$U4757)),U4757,"")</f>
        <v>Stará Voda</v>
      </c>
      <c r="T4757" t="str">
        <f t="array" ref="T4757">IFERROR(INDEX($S$3:$S$6255,SMALL(IF(ISNUMBER(SEARCH("",$S$3:$S$6255)),ROW($S$1:$S$6253),""),ROW(S4755))),"")</f>
        <v>Stará Voda</v>
      </c>
      <c r="U4757" t="s">
        <v>4801</v>
      </c>
      <c r="V4757">
        <v>582280.0</v>
      </c>
    </row>
    <row r="4758" spans="19:22" ht="12.75">
      <c r="S4758" t="str">
        <f>IF(ISNUMBER(SEARCH(ZAKL_DATA!$B$18,FU!$U4758)),U4758,"")</f>
        <v>Stará Voda</v>
      </c>
      <c r="T4758" t="str">
        <f t="array" ref="T4758">IFERROR(INDEX($S$3:$S$6255,SMALL(IF(ISNUMBER(SEARCH("",$S$3:$S$6255)),ROW($S$1:$S$6253),""),ROW(S4756))),"")</f>
        <v>Stará Voda</v>
      </c>
      <c r="U4758" t="s">
        <v>4801</v>
      </c>
      <c r="V4758">
        <v>582298.0</v>
      </c>
    </row>
    <row r="4759" spans="19:22" ht="12.75">
      <c r="S4759" t="str">
        <f>IF(ISNUMBER(SEARCH(ZAKL_DATA!$B$18,FU!$U4759)),U4759,"")</f>
        <v>Staré Bříště</v>
      </c>
      <c r="T4759" t="str">
        <f t="array" ref="T4759">IFERROR(INDEX($S$3:$S$6255,SMALL(IF(ISNUMBER(SEARCH("",$S$3:$S$6255)),ROW($S$1:$S$6253),""),ROW(S4757))),"")</f>
        <v>Staré Bříště</v>
      </c>
      <c r="U4759" t="s">
        <v>6321</v>
      </c>
      <c r="V4759">
        <v>582310.0</v>
      </c>
    </row>
    <row r="4760" spans="19:22" ht="12.75">
      <c r="S4760" t="str">
        <f>IF(ISNUMBER(SEARCH(ZAKL_DATA!$B$18,FU!$U4760)),U4760,"")</f>
        <v>Staré Buky</v>
      </c>
      <c r="T4760" t="str">
        <f t="array" ref="T4760">IFERROR(INDEX($S$3:$S$6255,SMALL(IF(ISNUMBER(SEARCH("",$S$3:$S$6255)),ROW($S$1:$S$6253),""),ROW(S4758))),"")</f>
        <v>Staré Buky</v>
      </c>
      <c r="U4760" t="s">
        <v>7671</v>
      </c>
      <c r="V4760">
        <v>582328.0</v>
      </c>
    </row>
    <row r="4761" spans="19:22" ht="12.75">
      <c r="S4761" t="str">
        <f>IF(ISNUMBER(SEARCH(ZAKL_DATA!$B$18,FU!$U4761)),U4761,"")</f>
        <v>Staré Hamry</v>
      </c>
      <c r="T4761" t="str">
        <f t="array" ref="T4761">IFERROR(INDEX($S$3:$S$6255,SMALL(IF(ISNUMBER(SEARCH("",$S$3:$S$6255)),ROW($S$1:$S$6253),""),ROW(S4759))),"")</f>
        <v>Staré Hamry</v>
      </c>
      <c r="U4761" t="s">
        <v>8898</v>
      </c>
      <c r="V4761">
        <v>582336.0</v>
      </c>
    </row>
    <row r="4762" spans="19:22" ht="12.75">
      <c r="S4762" t="str">
        <f>IF(ISNUMBER(SEARCH(ZAKL_DATA!$B$18,FU!$U4762)),U4762,"")</f>
        <v>Staré Heřminovy</v>
      </c>
      <c r="T4762" t="str">
        <f t="array" ref="T4762">IFERROR(INDEX($S$3:$S$6255,SMALL(IF(ISNUMBER(SEARCH("",$S$3:$S$6255)),ROW($S$1:$S$6253),""),ROW(S4760))),"")</f>
        <v>Staré Heřminovy</v>
      </c>
      <c r="U4762" t="s">
        <v>5698</v>
      </c>
      <c r="V4762">
        <v>582344.0</v>
      </c>
    </row>
    <row r="4763" spans="19:22" ht="12.75">
      <c r="S4763" t="str">
        <f>IF(ISNUMBER(SEARCH(ZAKL_DATA!$B$18,FU!$U4763)),U4763,"")</f>
        <v>Staré Hobzí</v>
      </c>
      <c r="T4763" t="str">
        <f t="array" ref="T4763">IFERROR(INDEX($S$3:$S$6255,SMALL(IF(ISNUMBER(SEARCH("",$S$3:$S$6255)),ROW($S$1:$S$6253),""),ROW(S4761))),"")</f>
        <v>Staré Hobzí</v>
      </c>
      <c r="U4763" t="s">
        <v>5352</v>
      </c>
      <c r="V4763">
        <v>582352.0</v>
      </c>
    </row>
    <row r="4764" spans="19:22" ht="12.75">
      <c r="S4764" t="str">
        <f>IF(ISNUMBER(SEARCH(ZAKL_DATA!$B$18,FU!$U4764)),U4764,"")</f>
        <v>Staré Hodějovice</v>
      </c>
      <c r="T4764" t="str">
        <f t="array" ref="T4764">IFERROR(INDEX($S$3:$S$6255,SMALL(IF(ISNUMBER(SEARCH("",$S$3:$S$6255)),ROW($S$1:$S$6253),""),ROW(S4762))),"")</f>
        <v>Staré Hodějovice</v>
      </c>
      <c r="U4764" t="s">
        <v>5191</v>
      </c>
      <c r="V4764">
        <v>582379.0</v>
      </c>
    </row>
    <row r="4765" spans="19:22" ht="12.75">
      <c r="S4765" t="str">
        <f>IF(ISNUMBER(SEARCH(ZAKL_DATA!$B$18,FU!$U4765)),U4765,"")</f>
        <v>Staré Hradiště</v>
      </c>
      <c r="T4765" t="str">
        <f t="array" ref="T4765">IFERROR(INDEX($S$3:$S$6255,SMALL(IF(ISNUMBER(SEARCH("",$S$3:$S$6255)),ROW($S$1:$S$6253),""),ROW(S4763))),"")</f>
        <v>Staré Hradiště</v>
      </c>
      <c r="U4765" t="s">
        <v>7403</v>
      </c>
      <c r="V4765">
        <v>582395.0</v>
      </c>
    </row>
    <row r="4766" spans="19:22" ht="12.75">
      <c r="S4766" t="str">
        <f>IF(ISNUMBER(SEARCH(ZAKL_DATA!$B$18,FU!$U4766)),U4766,"")</f>
        <v>Staré Hrady</v>
      </c>
      <c r="T4766" t="str">
        <f t="array" ref="T4766">IFERROR(INDEX($S$3:$S$6255,SMALL(IF(ISNUMBER(SEARCH("",$S$3:$S$6255)),ROW($S$1:$S$6253),""),ROW(S4764))),"")</f>
        <v>Staré Hrady</v>
      </c>
      <c r="U4766" t="s">
        <v>4041</v>
      </c>
      <c r="V4766">
        <v>582409.0</v>
      </c>
    </row>
    <row r="4767" spans="19:22" ht="12.75">
      <c r="S4767" t="str">
        <f>IF(ISNUMBER(SEARCH(ZAKL_DATA!$B$18,FU!$U4767)),U4767,"")</f>
        <v>Staré Hutě</v>
      </c>
      <c r="T4767" t="str">
        <f t="array" ref="T4767">IFERROR(INDEX($S$3:$S$6255,SMALL(IF(ISNUMBER(SEARCH("",$S$3:$S$6255)),ROW($S$1:$S$6253),""),ROW(S4765))),"")</f>
        <v>Staré Hutě</v>
      </c>
      <c r="U4767" t="s">
        <v>8499</v>
      </c>
      <c r="V4767">
        <v>582417.0</v>
      </c>
    </row>
    <row r="4768" spans="19:22" ht="12.75">
      <c r="S4768" t="str">
        <f>IF(ISNUMBER(SEARCH(ZAKL_DATA!$B$18,FU!$U4768)),U4768,"")</f>
        <v>Staré Jesenčany</v>
      </c>
      <c r="T4768" t="str">
        <f t="array" ref="T4768">IFERROR(INDEX($S$3:$S$6255,SMALL(IF(ISNUMBER(SEARCH("",$S$3:$S$6255)),ROW($S$1:$S$6253),""),ROW(S4766))),"")</f>
        <v>Staré Jesenčany</v>
      </c>
      <c r="U4768" t="s">
        <v>7404</v>
      </c>
      <c r="V4768">
        <v>582433.0</v>
      </c>
    </row>
    <row r="4769" spans="19:22" ht="12.75">
      <c r="S4769" t="str">
        <f>IF(ISNUMBER(SEARCH(ZAKL_DATA!$B$18,FU!$U4769)),U4769,"")</f>
        <v>Staré Křečany</v>
      </c>
      <c r="T4769" t="str">
        <f t="array" ref="T4769">IFERROR(INDEX($S$3:$S$6255,SMALL(IF(ISNUMBER(SEARCH("",$S$3:$S$6255)),ROW($S$1:$S$6253),""),ROW(S4767))),"")</f>
        <v>Staré Křečany</v>
      </c>
      <c r="U4769" t="s">
        <v>6408</v>
      </c>
      <c r="V4769">
        <v>582441.0</v>
      </c>
    </row>
    <row r="4770" spans="19:22" ht="12.75">
      <c r="S4770" t="str">
        <f>IF(ISNUMBER(SEARCH(ZAKL_DATA!$B$18,FU!$U4770)),U4770,"")</f>
        <v>Staré Město</v>
      </c>
      <c r="T4770" t="str">
        <f t="array" ref="T4770">IFERROR(INDEX($S$3:$S$6255,SMALL(IF(ISNUMBER(SEARCH("",$S$3:$S$6255)),ROW($S$1:$S$6253),""),ROW(S4768))),"")</f>
        <v>Staré Město</v>
      </c>
      <c r="U4770" t="s">
        <v>4966</v>
      </c>
      <c r="V4770">
        <v>582450.0</v>
      </c>
    </row>
    <row r="4771" spans="19:22" ht="12.75">
      <c r="S4771" t="str">
        <f>IF(ISNUMBER(SEARCH(ZAKL_DATA!$B$18,FU!$U4771)),U4771,"")</f>
        <v>Staré Město</v>
      </c>
      <c r="T4771" t="str">
        <f t="array" ref="T4771">IFERROR(INDEX($S$3:$S$6255,SMALL(IF(ISNUMBER(SEARCH("",$S$3:$S$6255)),ROW($S$1:$S$6253),""),ROW(S4769))),"")</f>
        <v>Staré Město</v>
      </c>
      <c r="U4771" t="s">
        <v>4966</v>
      </c>
      <c r="V4771">
        <v>582468.0</v>
      </c>
    </row>
    <row r="4772" spans="19:22" ht="12.75">
      <c r="S4772" t="str">
        <f>IF(ISNUMBER(SEARCH(ZAKL_DATA!$B$18,FU!$U4772)),U4772,"")</f>
        <v>Staré Město</v>
      </c>
      <c r="T4772" t="str">
        <f t="array" ref="T4772">IFERROR(INDEX($S$3:$S$6255,SMALL(IF(ISNUMBER(SEARCH("",$S$3:$S$6255)),ROW($S$1:$S$6253),""),ROW(S4770))),"")</f>
        <v>Staré Město</v>
      </c>
      <c r="U4772" t="s">
        <v>4966</v>
      </c>
      <c r="V4772">
        <v>582476.0</v>
      </c>
    </row>
    <row r="4773" spans="19:22" ht="12.75">
      <c r="S4773" t="str">
        <f>IF(ISNUMBER(SEARCH(ZAKL_DATA!$B$18,FU!$U4773)),U4773,"")</f>
        <v>Staré Město</v>
      </c>
      <c r="T4773" t="str">
        <f t="array" ref="T4773">IFERROR(INDEX($S$3:$S$6255,SMALL(IF(ISNUMBER(SEARCH("",$S$3:$S$6255)),ROW($S$1:$S$6253),""),ROW(S4771))),"")</f>
        <v>Staré Město</v>
      </c>
      <c r="U4773" t="s">
        <v>4966</v>
      </c>
      <c r="V4773">
        <v>582484.0</v>
      </c>
    </row>
    <row r="4774" spans="19:22" ht="12.75">
      <c r="S4774" t="str">
        <f>IF(ISNUMBER(SEARCH(ZAKL_DATA!$B$18,FU!$U4774)),U4774,"")</f>
        <v>Staré Město</v>
      </c>
      <c r="T4774" t="str">
        <f t="array" ref="T4774">IFERROR(INDEX($S$3:$S$6255,SMALL(IF(ISNUMBER(SEARCH("",$S$3:$S$6255)),ROW($S$1:$S$6253),""),ROW(S4772))),"")</f>
        <v>Staré Město</v>
      </c>
      <c r="U4774" t="s">
        <v>4966</v>
      </c>
      <c r="V4774">
        <v>582492.0</v>
      </c>
    </row>
    <row r="4775" spans="19:22" ht="12.75">
      <c r="S4775" t="str">
        <f>IF(ISNUMBER(SEARCH(ZAKL_DATA!$B$18,FU!$U4775)),U4775,"")</f>
        <v>Staré Město pod Landštejnem</v>
      </c>
      <c r="T4775" t="str">
        <f t="array" ref="T4775">IFERROR(INDEX($S$3:$S$6255,SMALL(IF(ISNUMBER(SEARCH("",$S$3:$S$6255)),ROW($S$1:$S$6253),""),ROW(S4773))),"")</f>
        <v>Staré Město pod Landštejnem</v>
      </c>
      <c r="U4775" t="s">
        <v>5353</v>
      </c>
      <c r="V4775">
        <v>582506.0</v>
      </c>
    </row>
    <row r="4776" spans="19:22" ht="12.75">
      <c r="S4776" t="str">
        <f>IF(ISNUMBER(SEARCH(ZAKL_DATA!$B$18,FU!$U4776)),U4776,"")</f>
        <v>Staré Místo</v>
      </c>
      <c r="T4776" t="str">
        <f t="array" ref="T4776">IFERROR(INDEX($S$3:$S$6255,SMALL(IF(ISNUMBER(SEARCH("",$S$3:$S$6255)),ROW($S$1:$S$6253),""),ROW(S4774))),"")</f>
        <v>Staré Místo</v>
      </c>
      <c r="U4776" t="s">
        <v>5493</v>
      </c>
      <c r="V4776">
        <v>582531.0</v>
      </c>
    </row>
    <row r="4777" spans="19:22" ht="12.75">
      <c r="S4777" t="str">
        <f>IF(ISNUMBER(SEARCH(ZAKL_DATA!$B$18,FU!$U4777)),U4777,"")</f>
        <v>Staré Sedliště</v>
      </c>
      <c r="T4777" t="str">
        <f t="array" ref="T4777">IFERROR(INDEX($S$3:$S$6255,SMALL(IF(ISNUMBER(SEARCH("",$S$3:$S$6255)),ROW($S$1:$S$6253),""),ROW(S4775))),"")</f>
        <v>Staré Sedliště</v>
      </c>
      <c r="U4777" t="s">
        <v>6264</v>
      </c>
      <c r="V4777">
        <v>582557.0</v>
      </c>
    </row>
    <row r="4778" spans="19:22" ht="12.75">
      <c r="S4778" t="str">
        <f>IF(ISNUMBER(SEARCH(ZAKL_DATA!$B$18,FU!$U4778)),U4778,"")</f>
        <v>Staré Sedlo</v>
      </c>
      <c r="T4778" t="str">
        <f t="array" ref="T4778">IFERROR(INDEX($S$3:$S$6255,SMALL(IF(ISNUMBER(SEARCH("",$S$3:$S$6255)),ROW($S$1:$S$6253),""),ROW(S4776))),"")</f>
        <v>Staré Sedlo</v>
      </c>
      <c r="U4778" t="s">
        <v>6227</v>
      </c>
      <c r="V4778">
        <v>582565.0</v>
      </c>
    </row>
    <row r="4779" spans="19:22" ht="12.75">
      <c r="S4779" t="str">
        <f>IF(ISNUMBER(SEARCH(ZAKL_DATA!$B$18,FU!$U4779)),U4779,"")</f>
        <v>Staré Sedlo</v>
      </c>
      <c r="T4779" t="str">
        <f t="array" ref="T4779">IFERROR(INDEX($S$3:$S$6255,SMALL(IF(ISNUMBER(SEARCH("",$S$3:$S$6255)),ROW($S$1:$S$6253),""),ROW(S4777))),"")</f>
        <v>Staré Sedlo</v>
      </c>
      <c r="U4779" t="s">
        <v>6227</v>
      </c>
      <c r="V4779">
        <v>582573.0</v>
      </c>
    </row>
    <row r="4780" spans="19:22" ht="12.75">
      <c r="S4780" t="str">
        <f>IF(ISNUMBER(SEARCH(ZAKL_DATA!$B$18,FU!$U4780)),U4780,"")</f>
        <v>Staré Smrkovice</v>
      </c>
      <c r="T4780" t="str">
        <f t="array" ref="T4780">IFERROR(INDEX($S$3:$S$6255,SMALL(IF(ISNUMBER(SEARCH("",$S$3:$S$6255)),ROW($S$1:$S$6253),""),ROW(S4778))),"")</f>
        <v>Staré Smrkovice</v>
      </c>
      <c r="U4780" t="s">
        <v>7255</v>
      </c>
      <c r="V4780">
        <v>582581.0</v>
      </c>
    </row>
    <row r="4781" spans="19:22" ht="12.75">
      <c r="S4781" t="str">
        <f>IF(ISNUMBER(SEARCH(ZAKL_DATA!$B$18,FU!$U4781)),U4781,"")</f>
        <v>Staré Těchanovice</v>
      </c>
      <c r="T4781" t="str">
        <f t="array" ref="T4781">IFERROR(INDEX($S$3:$S$6255,SMALL(IF(ISNUMBER(SEARCH("",$S$3:$S$6255)),ROW($S$1:$S$6253),""),ROW(S4779))),"")</f>
        <v>Staré Těchanovice</v>
      </c>
      <c r="U4781" t="s">
        <v>6820</v>
      </c>
      <c r="V4781">
        <v>582590.0</v>
      </c>
    </row>
    <row r="4782" spans="19:22" ht="12.75">
      <c r="S4782" t="str">
        <f>IF(ISNUMBER(SEARCH(ZAKL_DATA!$B$18,FU!$U4782)),U4782,"")</f>
        <v>Staré Ždánice</v>
      </c>
      <c r="T4782" t="str">
        <f t="array" ref="T4782">IFERROR(INDEX($S$3:$S$6255,SMALL(IF(ISNUMBER(SEARCH("",$S$3:$S$6255)),ROW($S$1:$S$6253),""),ROW(S4780))),"")</f>
        <v>Staré Ždánice</v>
      </c>
      <c r="U4782" t="s">
        <v>7405</v>
      </c>
      <c r="V4782">
        <v>582603.0</v>
      </c>
    </row>
    <row r="4783" spans="19:22" ht="12.75">
      <c r="S4783" t="str">
        <f>IF(ISNUMBER(SEARCH(ZAKL_DATA!$B$18,FU!$U4783)),U4783,"")</f>
        <v>Starkoč</v>
      </c>
      <c r="T4783" t="str">
        <f t="array" ref="T4783">IFERROR(INDEX($S$3:$S$6255,SMALL(IF(ISNUMBER(SEARCH("",$S$3:$S$6255)),ROW($S$1:$S$6253),""),ROW(S4781))),"")</f>
        <v>Starkoč</v>
      </c>
      <c r="U4783" t="s">
        <v>4055</v>
      </c>
      <c r="V4783">
        <v>582611.0</v>
      </c>
    </row>
    <row r="4784" spans="19:22" ht="12.75">
      <c r="S4784" t="str">
        <f>IF(ISNUMBER(SEARCH(ZAKL_DATA!$B$18,FU!$U4784)),U4784,"")</f>
        <v>Stárkov</v>
      </c>
      <c r="T4784" t="str">
        <f t="array" ref="T4784">IFERROR(INDEX($S$3:$S$6255,SMALL(IF(ISNUMBER(SEARCH("",$S$3:$S$6255)),ROW($S$1:$S$6253),""),ROW(S4782))),"")</f>
        <v>Stárkov</v>
      </c>
      <c r="U4784" t="s">
        <v>7330</v>
      </c>
      <c r="V4784">
        <v>582620.0</v>
      </c>
    </row>
    <row r="4785" spans="19:22" ht="12.75">
      <c r="S4785" t="str">
        <f>IF(ISNUMBER(SEARCH(ZAKL_DATA!$B$18,FU!$U4785)),U4785,"")</f>
        <v>Starosedlský Hrádek</v>
      </c>
      <c r="T4785" t="str">
        <f t="array" ref="T4785">IFERROR(INDEX($S$3:$S$6255,SMALL(IF(ISNUMBER(SEARCH("",$S$3:$S$6255)),ROW($S$1:$S$6253),""),ROW(S4783))),"")</f>
        <v>Starosedlský Hrádek</v>
      </c>
      <c r="U4785" t="s">
        <v>6558</v>
      </c>
      <c r="V4785">
        <v>582646.0</v>
      </c>
    </row>
    <row r="4786" spans="19:22" ht="12.75">
      <c r="S4786" t="str">
        <f>IF(ISNUMBER(SEARCH(ZAKL_DATA!$B$18,FU!$U4786)),U4786,"")</f>
        <v>Starovice</v>
      </c>
      <c r="T4786" t="str">
        <f t="array" ref="T4786">IFERROR(INDEX($S$3:$S$6255,SMALL(IF(ISNUMBER(SEARCH("",$S$3:$S$6255)),ROW($S$1:$S$6253),""),ROW(S4784))),"")</f>
        <v>Starovice</v>
      </c>
      <c r="U4786" t="s">
        <v>7995</v>
      </c>
      <c r="V4786">
        <v>582654.0</v>
      </c>
    </row>
    <row r="4787" spans="19:22" ht="12.75">
      <c r="S4787" t="str">
        <f>IF(ISNUMBER(SEARCH(ZAKL_DATA!$B$18,FU!$U4787)),U4787,"")</f>
        <v>Starovičky</v>
      </c>
      <c r="T4787" t="str">
        <f t="array" ref="T4787">IFERROR(INDEX($S$3:$S$6255,SMALL(IF(ISNUMBER(SEARCH("",$S$3:$S$6255)),ROW($S$1:$S$6253),""),ROW(S4785))),"")</f>
        <v>Starovičky</v>
      </c>
      <c r="U4787" t="s">
        <v>7996</v>
      </c>
      <c r="V4787">
        <v>582662.0</v>
      </c>
    </row>
    <row r="4788" spans="19:22" ht="12.75">
      <c r="S4788" t="str">
        <f>IF(ISNUMBER(SEARCH(ZAKL_DATA!$B$18,FU!$U4788)),U4788,"")</f>
        <v>Starý Bydžov</v>
      </c>
      <c r="T4788" t="str">
        <f t="array" ref="T4788">IFERROR(INDEX($S$3:$S$6255,SMALL(IF(ISNUMBER(SEARCH("",$S$3:$S$6255)),ROW($S$1:$S$6253),""),ROW(S4786))),"")</f>
        <v>Starý Bydžov</v>
      </c>
      <c r="U4788" t="s">
        <v>7223</v>
      </c>
      <c r="V4788">
        <v>582671.0</v>
      </c>
    </row>
    <row r="4789" spans="19:22" ht="12.75">
      <c r="S4789" t="str">
        <f>IF(ISNUMBER(SEARCH(ZAKL_DATA!$B$18,FU!$U4789)),U4789,"")</f>
        <v>Starý Hrozenkov</v>
      </c>
      <c r="T4789" t="str">
        <f t="array" ref="T4789">IFERROR(INDEX($S$3:$S$6255,SMALL(IF(ISNUMBER(SEARCH("",$S$3:$S$6255)),ROW($S$1:$S$6253),""),ROW(S4787))),"")</f>
        <v>Starý Hrozenkov</v>
      </c>
      <c r="U4789" t="s">
        <v>8500</v>
      </c>
      <c r="V4789">
        <v>582689.0</v>
      </c>
    </row>
    <row r="4790" spans="19:22" ht="12.75">
      <c r="S4790" t="str">
        <f>IF(ISNUMBER(SEARCH(ZAKL_DATA!$B$18,FU!$U4790)),U4790,"")</f>
        <v>Starý Jičín</v>
      </c>
      <c r="T4790" t="str">
        <f t="array" ref="T4790">IFERROR(INDEX($S$3:$S$6255,SMALL(IF(ISNUMBER(SEARCH("",$S$3:$S$6255)),ROW($S$1:$S$6253),""),ROW(S4788))),"")</f>
        <v>Starý Jičín</v>
      </c>
      <c r="U4790" t="s">
        <v>8973</v>
      </c>
      <c r="V4790">
        <v>582701.0</v>
      </c>
    </row>
    <row r="4791" spans="19:22" ht="12.75">
      <c r="S4791" t="str">
        <f>IF(ISNUMBER(SEARCH(ZAKL_DATA!$B$18,FU!$U4791)),U4791,"")</f>
        <v>Starý Kolín</v>
      </c>
      <c r="T4791" t="str">
        <f t="array" ref="T4791">IFERROR(INDEX($S$3:$S$6255,SMALL(IF(ISNUMBER(SEARCH("",$S$3:$S$6255)),ROW($S$1:$S$6253),""),ROW(S4789))),"")</f>
        <v>Starý Kolín</v>
      </c>
      <c r="U4791" t="s">
        <v>4324</v>
      </c>
      <c r="V4791">
        <v>582727.0</v>
      </c>
    </row>
    <row r="4792" spans="19:22" ht="12.75">
      <c r="S4792" t="str">
        <f>IF(ISNUMBER(SEARCH(ZAKL_DATA!$B$18,FU!$U4792)),U4792,"")</f>
        <v>Starý Mateřov</v>
      </c>
      <c r="T4792" t="str">
        <f t="array" ref="T4792">IFERROR(INDEX($S$3:$S$6255,SMALL(IF(ISNUMBER(SEARCH("",$S$3:$S$6255)),ROW($S$1:$S$6253),""),ROW(S4790))),"")</f>
        <v>Starý Mateřov</v>
      </c>
      <c r="U4792" t="s">
        <v>7406</v>
      </c>
      <c r="V4792">
        <v>582735.0</v>
      </c>
    </row>
    <row r="4793" spans="19:22" ht="12.75">
      <c r="S4793" t="str">
        <f>IF(ISNUMBER(SEARCH(ZAKL_DATA!$B$18,FU!$U4793)),U4793,"")</f>
        <v>Starý Petřín</v>
      </c>
      <c r="T4793" t="str">
        <f t="array" ref="T4793">IFERROR(INDEX($S$3:$S$6255,SMALL(IF(ISNUMBER(SEARCH("",$S$3:$S$6255)),ROW($S$1:$S$6253),""),ROW(S4791))),"")</f>
        <v>Starý Petřín</v>
      </c>
      <c r="U4793" t="s">
        <v>8650</v>
      </c>
      <c r="V4793">
        <v>582743.0</v>
      </c>
    </row>
    <row r="4794" spans="19:22" ht="12.75">
      <c r="S4794" t="str">
        <f>IF(ISNUMBER(SEARCH(ZAKL_DATA!$B$18,FU!$U4794)),U4794,"")</f>
        <v>Starý Plzenec</v>
      </c>
      <c r="T4794" t="str">
        <f t="array" ref="T4794">IFERROR(INDEX($S$3:$S$6255,SMALL(IF(ISNUMBER(SEARCH("",$S$3:$S$6255)),ROW($S$1:$S$6253),""),ROW(S4792))),"")</f>
        <v>Starý Plzenec</v>
      </c>
      <c r="U4794" t="s">
        <v>6098</v>
      </c>
      <c r="V4794">
        <v>582751.0</v>
      </c>
    </row>
    <row r="4795" spans="19:22" ht="12.75">
      <c r="S4795" t="str">
        <f>IF(ISNUMBER(SEARCH(ZAKL_DATA!$B$18,FU!$U4795)),U4795,"")</f>
        <v>Starý Poddvorov</v>
      </c>
      <c r="T4795" t="str">
        <f t="array" ref="T4795">IFERROR(INDEX($S$3:$S$6255,SMALL(IF(ISNUMBER(SEARCH("",$S$3:$S$6255)),ROW($S$1:$S$6253),""),ROW(S4793))),"")</f>
        <v>Starý Poddvorov</v>
      </c>
      <c r="U4795" t="s">
        <v>8099</v>
      </c>
      <c r="V4795">
        <v>582760.0</v>
      </c>
    </row>
    <row r="4796" spans="19:22" ht="12.75">
      <c r="S4796" t="str">
        <f>IF(ISNUMBER(SEARCH(ZAKL_DATA!$B$18,FU!$U4796)),U4796,"")</f>
        <v>Starý Šachov</v>
      </c>
      <c r="T4796" t="str">
        <f t="array" ref="T4796">IFERROR(INDEX($S$3:$S$6255,SMALL(IF(ISNUMBER(SEARCH("",$S$3:$S$6255)),ROW($S$1:$S$6253),""),ROW(S4794))),"")</f>
        <v>Starý Šachov</v>
      </c>
      <c r="U4796" t="s">
        <v>5234</v>
      </c>
      <c r="V4796">
        <v>582778.0</v>
      </c>
    </row>
    <row r="4797" spans="19:22" ht="12.75">
      <c r="S4797" t="str">
        <f>IF(ISNUMBER(SEARCH(ZAKL_DATA!$B$18,FU!$U4797)),U4797,"")</f>
        <v>Starý Vestec</v>
      </c>
      <c r="T4797" t="str">
        <f t="array" ref="T4797">IFERROR(INDEX($S$3:$S$6255,SMALL(IF(ISNUMBER(SEARCH("",$S$3:$S$6255)),ROW($S$1:$S$6253),""),ROW(S4795))),"")</f>
        <v>Starý Vestec</v>
      </c>
      <c r="U4797" t="s">
        <v>4439</v>
      </c>
      <c r="V4797">
        <v>582786.0</v>
      </c>
    </row>
    <row r="4798" spans="19:22" ht="12.75">
      <c r="S4798" t="str">
        <f>IF(ISNUMBER(SEARCH(ZAKL_DATA!$B$18,FU!$U4798)),U4798,"")</f>
        <v>Stařeč</v>
      </c>
      <c r="T4798" t="str">
        <f t="array" ref="T4798">IFERROR(INDEX($S$3:$S$6255,SMALL(IF(ISNUMBER(SEARCH("",$S$3:$S$6255)),ROW($S$1:$S$6253),""),ROW(S4796))),"")</f>
        <v>Stařeč</v>
      </c>
      <c r="U4798" t="s">
        <v>8448</v>
      </c>
      <c r="V4798">
        <v>582794.0</v>
      </c>
    </row>
    <row r="4799" spans="19:22" ht="12.75">
      <c r="S4799" t="str">
        <f>IF(ISNUMBER(SEARCH(ZAKL_DATA!$B$18,FU!$U4799)),U4799,"")</f>
        <v>Stařechovice</v>
      </c>
      <c r="T4799" t="str">
        <f t="array" ref="T4799">IFERROR(INDEX($S$3:$S$6255,SMALL(IF(ISNUMBER(SEARCH("",$S$3:$S$6255)),ROW($S$1:$S$6253),""),ROW(S4797))),"")</f>
        <v>Stařechovice</v>
      </c>
      <c r="U4799" t="s">
        <v>8352</v>
      </c>
      <c r="V4799">
        <v>582808.0</v>
      </c>
    </row>
    <row r="4800" spans="19:22" ht="12.75">
      <c r="S4800" t="str">
        <f>IF(ISNUMBER(SEARCH(ZAKL_DATA!$B$18,FU!$U4800)),U4800,"")</f>
        <v>Staříč</v>
      </c>
      <c r="T4800" t="str">
        <f t="array" ref="T4800">IFERROR(INDEX($S$3:$S$6255,SMALL(IF(ISNUMBER(SEARCH("",$S$3:$S$6255)),ROW($S$1:$S$6253),""),ROW(S4798))),"")</f>
        <v>Staříč</v>
      </c>
      <c r="U4800" t="s">
        <v>5759</v>
      </c>
      <c r="V4800">
        <v>582824.0</v>
      </c>
    </row>
    <row r="4801" spans="19:22" ht="12.75">
      <c r="S4801" t="str">
        <f>IF(ISNUMBER(SEARCH(ZAKL_DATA!$B$18,FU!$U4801)),U4801,"")</f>
        <v>Stašov</v>
      </c>
      <c r="T4801" t="str">
        <f t="array" ref="T4801">IFERROR(INDEX($S$3:$S$6255,SMALL(IF(ISNUMBER(SEARCH("",$S$3:$S$6255)),ROW($S$1:$S$6253),""),ROW(S4799))),"")</f>
        <v>Stašov</v>
      </c>
      <c r="U4801" t="s">
        <v>4142</v>
      </c>
      <c r="V4801">
        <v>582832.0</v>
      </c>
    </row>
    <row r="4802" spans="19:22" ht="12.75">
      <c r="S4802" t="str">
        <f>IF(ISNUMBER(SEARCH(ZAKL_DATA!$B$18,FU!$U4802)),U4802,"")</f>
        <v>Stašov</v>
      </c>
      <c r="T4802" t="str">
        <f t="array" ref="T4802">IFERROR(INDEX($S$3:$S$6255,SMALL(IF(ISNUMBER(SEARCH("",$S$3:$S$6255)),ROW($S$1:$S$6253),""),ROW(S4800))),"")</f>
        <v>Stašov</v>
      </c>
      <c r="U4802" t="s">
        <v>4142</v>
      </c>
      <c r="V4802">
        <v>582841.0</v>
      </c>
    </row>
    <row r="4803" spans="19:22" ht="12.75">
      <c r="S4803" t="str">
        <f>IF(ISNUMBER(SEARCH(ZAKL_DATA!$B$18,FU!$U4803)),U4803,"")</f>
        <v>Statenice</v>
      </c>
      <c r="T4803" t="str">
        <f t="array" ref="T4803">IFERROR(INDEX($S$3:$S$6255,SMALL(IF(ISNUMBER(SEARCH("",$S$3:$S$6255)),ROW($S$1:$S$6253),""),ROW(S4801))),"")</f>
        <v>Statenice</v>
      </c>
      <c r="U4803" t="s">
        <v>4848</v>
      </c>
      <c r="V4803">
        <v>582859.0</v>
      </c>
    </row>
    <row r="4804" spans="19:22" ht="12.75">
      <c r="S4804" t="str">
        <f>IF(ISNUMBER(SEARCH(ZAKL_DATA!$B$18,FU!$U4804)),U4804,"")</f>
        <v>Stavenice</v>
      </c>
      <c r="T4804" t="str">
        <f t="array" ref="T4804">IFERROR(INDEX($S$3:$S$6255,SMALL(IF(ISNUMBER(SEARCH("",$S$3:$S$6255)),ROW($S$1:$S$6253),""),ROW(S4802))),"")</f>
        <v>Stavenice</v>
      </c>
      <c r="U4804" t="s">
        <v>6997</v>
      </c>
      <c r="V4804">
        <v>582875.0</v>
      </c>
    </row>
    <row r="4805" spans="19:22" ht="12.75">
      <c r="S4805" t="str">
        <f>IF(ISNUMBER(SEARCH(ZAKL_DATA!$B$18,FU!$U4805)),U4805,"")</f>
        <v>Stavěšice</v>
      </c>
      <c r="T4805" t="str">
        <f t="array" ref="T4805">IFERROR(INDEX($S$3:$S$6255,SMALL(IF(ISNUMBER(SEARCH("",$S$3:$S$6255)),ROW($S$1:$S$6253),""),ROW(S4803))),"")</f>
        <v>Stavěšice</v>
      </c>
      <c r="U4805" t="s">
        <v>8100</v>
      </c>
      <c r="V4805">
        <v>582883.0</v>
      </c>
    </row>
    <row r="4806" spans="19:22" ht="12.75">
      <c r="S4806" t="str">
        <f>IF(ISNUMBER(SEARCH(ZAKL_DATA!$B$18,FU!$U4806)),U4806,"")</f>
        <v>Stéblová</v>
      </c>
      <c r="T4806" t="str">
        <f t="array" ref="T4806">IFERROR(INDEX($S$3:$S$6255,SMALL(IF(ISNUMBER(SEARCH("",$S$3:$S$6255)),ROW($S$1:$S$6253),""),ROW(S4804))),"")</f>
        <v>Stéblová</v>
      </c>
      <c r="U4806" t="s">
        <v>7204</v>
      </c>
      <c r="V4806">
        <v>582891.0</v>
      </c>
    </row>
    <row r="4807" spans="19:22" ht="12.75">
      <c r="S4807" t="str">
        <f>IF(ISNUMBER(SEARCH(ZAKL_DATA!$B$18,FU!$U4807)),U4807,"")</f>
        <v>Stebno</v>
      </c>
      <c r="T4807" t="str">
        <f t="array" ref="T4807">IFERROR(INDEX($S$3:$S$6255,SMALL(IF(ISNUMBER(SEARCH("",$S$3:$S$6255)),ROW($S$1:$S$6253),""),ROW(S4805))),"")</f>
        <v>Stebno</v>
      </c>
      <c r="U4807" t="s">
        <v>5336</v>
      </c>
      <c r="V4807">
        <v>582913.0</v>
      </c>
    </row>
    <row r="4808" spans="19:22" ht="12.75">
      <c r="S4808" t="str">
        <f>IF(ISNUMBER(SEARCH(ZAKL_DATA!$B$18,FU!$U4808)),U4808,"")</f>
        <v>Stěbořice</v>
      </c>
      <c r="T4808" t="str">
        <f t="array" ref="T4808">IFERROR(INDEX($S$3:$S$6255,SMALL(IF(ISNUMBER(SEARCH("",$S$3:$S$6255)),ROW($S$1:$S$6253),""),ROW(S4806))),"")</f>
        <v>Stěbořice</v>
      </c>
      <c r="U4808" t="s">
        <v>3768</v>
      </c>
      <c r="V4808">
        <v>582921.0</v>
      </c>
    </row>
    <row r="4809" spans="19:22" ht="12.75">
      <c r="S4809" t="str">
        <f>IF(ISNUMBER(SEARCH(ZAKL_DATA!$B$18,FU!$U4809)),U4809,"")</f>
        <v>Stehelčeves</v>
      </c>
      <c r="T4809" t="str">
        <f t="array" ref="T4809">IFERROR(INDEX($S$3:$S$6255,SMALL(IF(ISNUMBER(SEARCH("",$S$3:$S$6255)),ROW($S$1:$S$6253),""),ROW(S4807))),"")</f>
        <v>Stehelčeves</v>
      </c>
      <c r="U4809" t="s">
        <v>4243</v>
      </c>
      <c r="V4809">
        <v>582930.0</v>
      </c>
    </row>
    <row r="4810" spans="19:22" ht="12.75">
      <c r="S4810" t="str">
        <f>IF(ISNUMBER(SEARCH(ZAKL_DATA!$B$18,FU!$U4810)),U4810,"")</f>
        <v>Stehlovice</v>
      </c>
      <c r="T4810" t="str">
        <f t="array" ref="T4810">IFERROR(INDEX($S$3:$S$6255,SMALL(IF(ISNUMBER(SEARCH("",$S$3:$S$6255)),ROW($S$1:$S$6253),""),ROW(S4808))),"")</f>
        <v>Stehlovice</v>
      </c>
      <c r="U4810" t="s">
        <v>3962</v>
      </c>
      <c r="V4810">
        <v>582948.0</v>
      </c>
    </row>
    <row r="4811" spans="19:22" ht="12.75">
      <c r="S4811" t="str">
        <f>IF(ISNUMBER(SEARCH(ZAKL_DATA!$B$18,FU!$U4811)),U4811,"")</f>
        <v>Stěžery</v>
      </c>
      <c r="T4811" t="str">
        <f t="array" ref="T4811">IFERROR(INDEX($S$3:$S$6255,SMALL(IF(ISNUMBER(SEARCH("",$S$3:$S$6255)),ROW($S$1:$S$6253),""),ROW(S4809))),"")</f>
        <v>Stěžery</v>
      </c>
      <c r="U4811" t="s">
        <v>7039</v>
      </c>
      <c r="V4811">
        <v>582956.0</v>
      </c>
    </row>
    <row r="4812" spans="19:22" ht="12.75">
      <c r="S4812" t="str">
        <f>IF(ISNUMBER(SEARCH(ZAKL_DATA!$B$18,FU!$U4812)),U4812,"")</f>
        <v>Stínava</v>
      </c>
      <c r="T4812" t="str">
        <f t="array" ref="T4812">IFERROR(INDEX($S$3:$S$6255,SMALL(IF(ISNUMBER(SEARCH("",$S$3:$S$6255)),ROW($S$1:$S$6253),""),ROW(S4810))),"")</f>
        <v>Stínava</v>
      </c>
      <c r="U4812" t="s">
        <v>8353</v>
      </c>
      <c r="V4812">
        <v>582964.0</v>
      </c>
    </row>
    <row r="4813" spans="19:22" ht="12.75">
      <c r="S4813" t="str">
        <f>IF(ISNUMBER(SEARCH(ZAKL_DATA!$B$18,FU!$U4813)),U4813,"")</f>
        <v>Stod</v>
      </c>
      <c r="T4813" t="str">
        <f t="array" ref="T4813">IFERROR(INDEX($S$3:$S$6255,SMALL(IF(ISNUMBER(SEARCH("",$S$3:$S$6255)),ROW($S$1:$S$6253),""),ROW(S4811))),"")</f>
        <v>Stod</v>
      </c>
      <c r="U4813" t="s">
        <v>6099</v>
      </c>
      <c r="V4813">
        <v>582972.0</v>
      </c>
    </row>
    <row r="4814" spans="19:22" ht="12.75">
      <c r="S4814" t="str">
        <f>IF(ISNUMBER(SEARCH(ZAKL_DATA!$B$18,FU!$U4814)),U4814,"")</f>
        <v>Stochov</v>
      </c>
      <c r="T4814" t="str">
        <f t="array" ref="T4814">IFERROR(INDEX($S$3:$S$6255,SMALL(IF(ISNUMBER(SEARCH("",$S$3:$S$6255)),ROW($S$1:$S$6253),""),ROW(S4812))),"")</f>
        <v>Stochov</v>
      </c>
      <c r="U4814" t="s">
        <v>4244</v>
      </c>
      <c r="V4814">
        <v>582999.0</v>
      </c>
    </row>
    <row r="4815" spans="19:22" ht="12.75">
      <c r="S4815" t="str">
        <f>IF(ISNUMBER(SEARCH(ZAKL_DATA!$B$18,FU!$U4815)),U4815,"")</f>
        <v>Stojčín</v>
      </c>
      <c r="T4815" t="str">
        <f t="array" ref="T4815">IFERROR(INDEX($S$3:$S$6255,SMALL(IF(ISNUMBER(SEARCH("",$S$3:$S$6255)),ROW($S$1:$S$6253),""),ROW(S4813))),"")</f>
        <v>Stojčín</v>
      </c>
      <c r="U4815" t="s">
        <v>6288</v>
      </c>
      <c r="V4815">
        <v>583014.0</v>
      </c>
    </row>
    <row r="4816" spans="19:22" ht="12.75">
      <c r="S4816" t="str">
        <f>IF(ISNUMBER(SEARCH(ZAKL_DATA!$B$18,FU!$U4816)),U4816,"")</f>
        <v>Stojice</v>
      </c>
      <c r="T4816" t="str">
        <f t="array" ref="T4816">IFERROR(INDEX($S$3:$S$6255,SMALL(IF(ISNUMBER(SEARCH("",$S$3:$S$6255)),ROW($S$1:$S$6253),""),ROW(S4814))),"")</f>
        <v>Stojice</v>
      </c>
      <c r="U4816" t="s">
        <v>7407</v>
      </c>
      <c r="V4816">
        <v>583022.0</v>
      </c>
    </row>
    <row r="4817" spans="19:22" ht="12.75">
      <c r="S4817" t="str">
        <f>IF(ISNUMBER(SEARCH(ZAKL_DATA!$B$18,FU!$U4817)),U4817,"")</f>
        <v>Stolany</v>
      </c>
      <c r="T4817" t="str">
        <f t="array" ref="T4817">IFERROR(INDEX($S$3:$S$6255,SMALL(IF(ISNUMBER(SEARCH("",$S$3:$S$6255)),ROW($S$1:$S$6253),""),ROW(S4815))),"")</f>
        <v>Stolany</v>
      </c>
      <c r="U4817" t="s">
        <v>5396</v>
      </c>
      <c r="V4817">
        <v>583031.0</v>
      </c>
    </row>
    <row r="4818" spans="19:22" ht="12.75">
      <c r="S4818" t="str">
        <f>IF(ISNUMBER(SEARCH(ZAKL_DATA!$B$18,FU!$U4818)),U4818,"")</f>
        <v>Stonařov</v>
      </c>
      <c r="T4818" t="str">
        <f t="array" ref="T4818">IFERROR(INDEX($S$3:$S$6255,SMALL(IF(ISNUMBER(SEARCH("",$S$3:$S$6255)),ROW($S$1:$S$6253),""),ROW(S4816))),"")</f>
        <v>Stonařov</v>
      </c>
      <c r="U4818" t="s">
        <v>8207</v>
      </c>
      <c r="V4818">
        <v>583057.0</v>
      </c>
    </row>
    <row r="4819" spans="19:22" ht="12.75">
      <c r="S4819" t="str">
        <f>IF(ISNUMBER(SEARCH(ZAKL_DATA!$B$18,FU!$U4819)),U4819,"")</f>
        <v>Stonava</v>
      </c>
      <c r="T4819" t="str">
        <f t="array" ref="T4819">IFERROR(INDEX($S$3:$S$6255,SMALL(IF(ISNUMBER(SEARCH("",$S$3:$S$6255)),ROW($S$1:$S$6253),""),ROW(S4817))),"")</f>
        <v>Stonava</v>
      </c>
      <c r="U4819" t="s">
        <v>8926</v>
      </c>
      <c r="V4819">
        <v>583065.0</v>
      </c>
    </row>
    <row r="4820" spans="19:22" ht="12.75">
      <c r="S4820" t="str">
        <f>IF(ISNUMBER(SEARCH(ZAKL_DATA!$B$18,FU!$U4820)),U4820,"")</f>
        <v>Stošíkovice na Louce</v>
      </c>
      <c r="T4820" t="str">
        <f t="array" ref="T4820">IFERROR(INDEX($S$3:$S$6255,SMALL(IF(ISNUMBER(SEARCH("",$S$3:$S$6255)),ROW($S$1:$S$6253),""),ROW(S4818))),"")</f>
        <v>Stošíkovice na Louce</v>
      </c>
      <c r="U4820" t="s">
        <v>8651</v>
      </c>
      <c r="V4820">
        <v>583081.0</v>
      </c>
    </row>
    <row r="4821" spans="19:22" ht="12.75">
      <c r="S4821" t="str">
        <f>IF(ISNUMBER(SEARCH(ZAKL_DATA!$B$18,FU!$U4821)),U4821,"")</f>
        <v>Stožec</v>
      </c>
      <c r="T4821" t="str">
        <f t="array" ref="T4821">IFERROR(INDEX($S$3:$S$6255,SMALL(IF(ISNUMBER(SEARCH("",$S$3:$S$6255)),ROW($S$1:$S$6253),""),ROW(S4819))),"")</f>
        <v>Stožec</v>
      </c>
      <c r="U4821" t="s">
        <v>5617</v>
      </c>
      <c r="V4821">
        <v>583090.0</v>
      </c>
    </row>
    <row r="4822" spans="19:22" ht="12.75">
      <c r="S4822" t="str">
        <f>IF(ISNUMBER(SEARCH(ZAKL_DATA!$B$18,FU!$U4822)),U4822,"")</f>
        <v>Stožice</v>
      </c>
      <c r="T4822" t="str">
        <f t="array" ref="T4822">IFERROR(INDEX($S$3:$S$6255,SMALL(IF(ISNUMBER(SEARCH("",$S$3:$S$6255)),ROW($S$1:$S$6253),""),ROW(S4820))),"")</f>
        <v>Stožice</v>
      </c>
      <c r="U4822" t="s">
        <v>3976</v>
      </c>
      <c r="V4822">
        <v>583111.0</v>
      </c>
    </row>
    <row r="4823" spans="19:22" ht="12.75">
      <c r="S4823" t="str">
        <f>IF(ISNUMBER(SEARCH(ZAKL_DATA!$B$18,FU!$U4823)),U4823,"")</f>
        <v>Stračov</v>
      </c>
      <c r="T4823" t="str">
        <f t="array" ref="T4823">IFERROR(INDEX($S$3:$S$6255,SMALL(IF(ISNUMBER(SEARCH("",$S$3:$S$6255)),ROW($S$1:$S$6253),""),ROW(S4821))),"")</f>
        <v>Stračov</v>
      </c>
      <c r="U4823" t="s">
        <v>7041</v>
      </c>
      <c r="V4823">
        <v>583120.0</v>
      </c>
    </row>
    <row r="4824" spans="19:22" ht="12.75">
      <c r="S4824" t="str">
        <f>IF(ISNUMBER(SEARCH(ZAKL_DATA!$B$18,FU!$U4824)),U4824,"")</f>
        <v>Stradonice</v>
      </c>
      <c r="T4824" t="str">
        <f t="array" ref="T4824">IFERROR(INDEX($S$3:$S$6255,SMALL(IF(ISNUMBER(SEARCH("",$S$3:$S$6255)),ROW($S$1:$S$6253),""),ROW(S4822))),"")</f>
        <v>Stradonice</v>
      </c>
      <c r="U4824" t="s">
        <v>8947</v>
      </c>
      <c r="V4824">
        <v>583154.0</v>
      </c>
    </row>
    <row r="4825" spans="19:22" ht="12.75">
      <c r="S4825" t="str">
        <f>IF(ISNUMBER(SEARCH(ZAKL_DATA!$B$18,FU!$U4825)),U4825,"")</f>
        <v>Stradouň</v>
      </c>
      <c r="T4825" t="str">
        <f t="array" ref="T4825">IFERROR(INDEX($S$3:$S$6255,SMALL(IF(ISNUMBER(SEARCH("",$S$3:$S$6255)),ROW($S$1:$S$6253),""),ROW(S4823))),"")</f>
        <v>Stradouň</v>
      </c>
      <c r="U4825" t="s">
        <v>7151</v>
      </c>
      <c r="V4825">
        <v>583171.0</v>
      </c>
    </row>
    <row r="4826" spans="19:22" ht="12.75">
      <c r="S4826" t="str">
        <f>IF(ISNUMBER(SEARCH(ZAKL_DATA!$B$18,FU!$U4826)),U4826,"")</f>
        <v>Strahovice</v>
      </c>
      <c r="T4826" t="str">
        <f t="array" ref="T4826">IFERROR(INDEX($S$3:$S$6255,SMALL(IF(ISNUMBER(SEARCH("",$S$3:$S$6255)),ROW($S$1:$S$6253),""),ROW(S4824))),"")</f>
        <v>Strahovice</v>
      </c>
      <c r="U4826" t="s">
        <v>3802</v>
      </c>
      <c r="V4826">
        <v>583189.0</v>
      </c>
    </row>
    <row r="4827" spans="19:22" ht="12.75">
      <c r="S4827" t="str">
        <f>IF(ISNUMBER(SEARCH(ZAKL_DATA!$B$18,FU!$U4827)),U4827,"")</f>
        <v>Strachoňovice</v>
      </c>
      <c r="T4827" t="str">
        <f t="array" ref="T4827">IFERROR(INDEX($S$3:$S$6255,SMALL(IF(ISNUMBER(SEARCH("",$S$3:$S$6255)),ROW($S$1:$S$6253),""),ROW(S4825))),"")</f>
        <v>Strachoňovice</v>
      </c>
      <c r="U4827" t="s">
        <v>8208</v>
      </c>
      <c r="V4827">
        <v>583197.0</v>
      </c>
    </row>
    <row r="4828" spans="19:22" ht="12.75">
      <c r="S4828" t="str">
        <f>IF(ISNUMBER(SEARCH(ZAKL_DATA!$B$18,FU!$U4828)),U4828,"")</f>
        <v>Strachotice</v>
      </c>
      <c r="T4828" t="str">
        <f t="array" ref="T4828">IFERROR(INDEX($S$3:$S$6255,SMALL(IF(ISNUMBER(SEARCH("",$S$3:$S$6255)),ROW($S$1:$S$6253),""),ROW(S4826))),"")</f>
        <v>Strachotice</v>
      </c>
      <c r="U4828" t="s">
        <v>8652</v>
      </c>
      <c r="V4828">
        <v>583201.0</v>
      </c>
    </row>
    <row r="4829" spans="19:22" ht="12.75">
      <c r="S4829" t="str">
        <f>IF(ISNUMBER(SEARCH(ZAKL_DATA!$B$18,FU!$U4829)),U4829,"")</f>
        <v>Strachotín</v>
      </c>
      <c r="T4829" t="str">
        <f t="array" ref="T4829">IFERROR(INDEX($S$3:$S$6255,SMALL(IF(ISNUMBER(SEARCH("",$S$3:$S$6255)),ROW($S$1:$S$6253),""),ROW(S4827))),"")</f>
        <v>Strachotín</v>
      </c>
      <c r="U4829" t="s">
        <v>7997</v>
      </c>
      <c r="V4829">
        <v>583219.0</v>
      </c>
    </row>
    <row r="4830" spans="19:22" ht="12.75">
      <c r="S4830" t="str">
        <f>IF(ISNUMBER(SEARCH(ZAKL_DATA!$B$18,FU!$U4830)),U4830,"")</f>
        <v>Strachujov</v>
      </c>
      <c r="T4830" t="str">
        <f t="array" ref="T4830">IFERROR(INDEX($S$3:$S$6255,SMALL(IF(ISNUMBER(SEARCH("",$S$3:$S$6255)),ROW($S$1:$S$6253),""),ROW(S4828))),"")</f>
        <v>Strachujov</v>
      </c>
      <c r="U4830" t="s">
        <v>8781</v>
      </c>
      <c r="V4830">
        <v>583227.0</v>
      </c>
    </row>
    <row r="4831" spans="19:22" ht="12.75">
      <c r="S4831" t="str">
        <f>IF(ISNUMBER(SEARCH(ZAKL_DATA!$B$18,FU!$U4831)),U4831,"")</f>
        <v>Strakonice</v>
      </c>
      <c r="T4831" t="str">
        <f t="array" ref="T4831">IFERROR(INDEX($S$3:$S$6255,SMALL(IF(ISNUMBER(SEARCH("",$S$3:$S$6255)),ROW($S$1:$S$6253),""),ROW(S4829))),"")</f>
        <v>Strakonice</v>
      </c>
      <c r="U4831" t="s">
        <v>5639</v>
      </c>
      <c r="V4831">
        <v>583235.0</v>
      </c>
    </row>
    <row r="4832" spans="19:22" ht="12.75">
      <c r="S4832" t="str">
        <f>IF(ISNUMBER(SEARCH(ZAKL_DATA!$B$18,FU!$U4832)),U4832,"")</f>
        <v>Strakov</v>
      </c>
      <c r="T4832" t="str">
        <f t="array" ref="T4832">IFERROR(INDEX($S$3:$S$6255,SMALL(IF(ISNUMBER(SEARCH("",$S$3:$S$6255)),ROW($S$1:$S$6253),""),ROW(S4830))),"")</f>
        <v>Strakov</v>
      </c>
      <c r="U4832" t="s">
        <v>7602</v>
      </c>
      <c r="V4832">
        <v>583243.0</v>
      </c>
    </row>
    <row r="4833" spans="19:22" ht="12.75">
      <c r="S4833" t="str">
        <f>IF(ISNUMBER(SEARCH(ZAKL_DATA!$B$18,FU!$U4833)),U4833,"")</f>
        <v>Straky</v>
      </c>
      <c r="T4833" t="str">
        <f t="array" ref="T4833">IFERROR(INDEX($S$3:$S$6255,SMALL(IF(ISNUMBER(SEARCH("",$S$3:$S$6255)),ROW($S$1:$S$6253),""),ROW(S4831))),"")</f>
        <v>Straky</v>
      </c>
      <c r="U4833" t="s">
        <v>4705</v>
      </c>
      <c r="V4833">
        <v>583251.0</v>
      </c>
    </row>
    <row r="4834" spans="19:22" ht="12.75">
      <c r="S4834" t="str">
        <f>IF(ISNUMBER(SEARCH(ZAKL_DATA!$B$18,FU!$U4834)),U4834,"")</f>
        <v>Strančice</v>
      </c>
      <c r="T4834" t="str">
        <f t="array" ref="T4834">IFERROR(INDEX($S$3:$S$6255,SMALL(IF(ISNUMBER(SEARCH("",$S$3:$S$6255)),ROW($S$1:$S$6253),""),ROW(S4832))),"")</f>
        <v>Strančice</v>
      </c>
      <c r="U4834" t="s">
        <v>4778</v>
      </c>
      <c r="V4834">
        <v>583260.0</v>
      </c>
    </row>
    <row r="4835" spans="19:22" ht="12.75">
      <c r="S4835" t="str">
        <f>IF(ISNUMBER(SEARCH(ZAKL_DATA!$B$18,FU!$U4835)),U4835,"")</f>
        <v>Stránecká Zhoř</v>
      </c>
      <c r="T4835" t="str">
        <f t="array" ref="T4835">IFERROR(INDEX($S$3:$S$6255,SMALL(IF(ISNUMBER(SEARCH("",$S$3:$S$6255)),ROW($S$1:$S$6253),""),ROW(S4833))),"")</f>
        <v>Stránecká Zhoř</v>
      </c>
      <c r="U4835" t="s">
        <v>8782</v>
      </c>
      <c r="V4835">
        <v>583278.0</v>
      </c>
    </row>
    <row r="4836" spans="19:22" ht="12.75">
      <c r="S4836" t="str">
        <f>IF(ISNUMBER(SEARCH(ZAKL_DATA!$B$18,FU!$U4836)),U4836,"")</f>
        <v>Strání</v>
      </c>
      <c r="T4836" t="str">
        <f t="array" ref="T4836">IFERROR(INDEX($S$3:$S$6255,SMALL(IF(ISNUMBER(SEARCH("",$S$3:$S$6255)),ROW($S$1:$S$6253),""),ROW(S4834))),"")</f>
        <v>Strání</v>
      </c>
      <c r="U4836" t="s">
        <v>8501</v>
      </c>
      <c r="V4836">
        <v>583286.0</v>
      </c>
    </row>
    <row r="4837" spans="19:22" ht="12.75">
      <c r="S4837" t="str">
        <f>IF(ISNUMBER(SEARCH(ZAKL_DATA!$B$18,FU!$U4837)),U4837,"")</f>
        <v>Stránka</v>
      </c>
      <c r="T4837" t="str">
        <f t="array" ref="T4837">IFERROR(INDEX($S$3:$S$6255,SMALL(IF(ISNUMBER(SEARCH("",$S$3:$S$6255)),ROW($S$1:$S$6253),""),ROW(S4835))),"")</f>
        <v>Stránka</v>
      </c>
      <c r="U4837" t="s">
        <v>4139</v>
      </c>
      <c r="V4837">
        <v>583294.0</v>
      </c>
    </row>
    <row r="4838" spans="19:22" ht="12.75">
      <c r="S4838" t="str">
        <f>IF(ISNUMBER(SEARCH(ZAKL_DATA!$B$18,FU!$U4838)),U4838,"")</f>
        <v>Stranný</v>
      </c>
      <c r="T4838" t="str">
        <f t="array" ref="T4838">IFERROR(INDEX($S$3:$S$6255,SMALL(IF(ISNUMBER(SEARCH("",$S$3:$S$6255)),ROW($S$1:$S$6253),""),ROW(S4836))),"")</f>
        <v>Stranný</v>
      </c>
      <c r="U4838" t="s">
        <v>8943</v>
      </c>
      <c r="V4838">
        <v>583308.0</v>
      </c>
    </row>
    <row r="4839" spans="19:22" ht="12.75">
      <c r="S4839" t="str">
        <f>IF(ISNUMBER(SEARCH(ZAKL_DATA!$B$18,FU!$U4839)),U4839,"")</f>
        <v>Strašice</v>
      </c>
      <c r="T4839" t="str">
        <f t="array" ref="T4839">IFERROR(INDEX($S$3:$S$6255,SMALL(IF(ISNUMBER(SEARCH("",$S$3:$S$6255)),ROW($S$1:$S$6253),""),ROW(S4837))),"")</f>
        <v>Strašice</v>
      </c>
      <c r="U4839" t="s">
        <v>5694</v>
      </c>
      <c r="V4839">
        <v>583316.0</v>
      </c>
    </row>
    <row r="4840" spans="19:22" ht="12.75">
      <c r="S4840" t="str">
        <f>IF(ISNUMBER(SEARCH(ZAKL_DATA!$B$18,FU!$U4840)),U4840,"")</f>
        <v>Strašice</v>
      </c>
      <c r="T4840" t="str">
        <f t="array" ref="T4840">IFERROR(INDEX($S$3:$S$6255,SMALL(IF(ISNUMBER(SEARCH("",$S$3:$S$6255)),ROW($S$1:$S$6253),""),ROW(S4838))),"")</f>
        <v>Strašice</v>
      </c>
      <c r="U4840" t="s">
        <v>5694</v>
      </c>
      <c r="V4840">
        <v>583324.0</v>
      </c>
    </row>
    <row r="4841" spans="19:22" ht="12.75">
      <c r="S4841" t="str">
        <f>IF(ISNUMBER(SEARCH(ZAKL_DATA!$B$18,FU!$U4841)),U4841,"")</f>
        <v>Strašín</v>
      </c>
      <c r="T4841" t="str">
        <f t="array" ref="T4841">IFERROR(INDEX($S$3:$S$6255,SMALL(IF(ISNUMBER(SEARCH("",$S$3:$S$6255)),ROW($S$1:$S$6253),""),ROW(S4839))),"")</f>
        <v>Strašín</v>
      </c>
      <c r="U4841" t="s">
        <v>6044</v>
      </c>
      <c r="V4841">
        <v>583332.0</v>
      </c>
    </row>
    <row r="4842" spans="19:22" ht="12.75">
      <c r="S4842" t="str">
        <f>IF(ISNUMBER(SEARCH(ZAKL_DATA!$B$18,FU!$U4842)),U4842,"")</f>
        <v>Straškov-Vodochody</v>
      </c>
      <c r="T4842" t="str">
        <f t="array" ref="T4842">IFERROR(INDEX($S$3:$S$6255,SMALL(IF(ISNUMBER(SEARCH("",$S$3:$S$6255)),ROW($S$1:$S$6253),""),ROW(S4840))),"")</f>
        <v>Straškov-Vodochody</v>
      </c>
      <c r="U4842" t="s">
        <v>6648</v>
      </c>
      <c r="V4842">
        <v>583341.0</v>
      </c>
    </row>
    <row r="4843" spans="19:22" ht="12.75">
      <c r="S4843" t="str">
        <f>IF(ISNUMBER(SEARCH(ZAKL_DATA!$B$18,FU!$U4843)),U4843,"")</f>
        <v>Strašnov</v>
      </c>
      <c r="T4843" t="str">
        <f t="array" ref="T4843">IFERROR(INDEX($S$3:$S$6255,SMALL(IF(ISNUMBER(SEARCH("",$S$3:$S$6255)),ROW($S$1:$S$6253),""),ROW(S4841))),"")</f>
        <v>Strašnov</v>
      </c>
      <c r="U4843" t="s">
        <v>4601</v>
      </c>
      <c r="V4843">
        <v>583359.0</v>
      </c>
    </row>
    <row r="4844" spans="19:22" ht="12.75">
      <c r="S4844" t="str">
        <f>IF(ISNUMBER(SEARCH(ZAKL_DATA!$B$18,FU!$U4844)),U4844,"")</f>
        <v>Strašov</v>
      </c>
      <c r="T4844" t="str">
        <f t="array" ref="T4844">IFERROR(INDEX($S$3:$S$6255,SMALL(IF(ISNUMBER(SEARCH("",$S$3:$S$6255)),ROW($S$1:$S$6253),""),ROW(S4842))),"")</f>
        <v>Strašov</v>
      </c>
      <c r="U4844" t="s">
        <v>7408</v>
      </c>
      <c r="V4844">
        <v>583367.0</v>
      </c>
    </row>
    <row r="4845" spans="19:22" ht="12.75">
      <c r="S4845" t="str">
        <f>IF(ISNUMBER(SEARCH(ZAKL_DATA!$B$18,FU!$U4845)),U4845,"")</f>
        <v>Stratov</v>
      </c>
      <c r="T4845" t="str">
        <f t="array" ref="T4845">IFERROR(INDEX($S$3:$S$6255,SMALL(IF(ISNUMBER(SEARCH("",$S$3:$S$6255)),ROW($S$1:$S$6253),""),ROW(S4843))),"")</f>
        <v>Stratov</v>
      </c>
      <c r="U4845" t="s">
        <v>4706</v>
      </c>
      <c r="V4845">
        <v>583375.0</v>
      </c>
    </row>
    <row r="4846" spans="19:22" ht="12.75">
      <c r="S4846" t="str">
        <f>IF(ISNUMBER(SEARCH(ZAKL_DATA!$B$18,FU!$U4846)),U4846,"")</f>
        <v>Stráž</v>
      </c>
      <c r="T4846" t="str">
        <f t="array" ref="T4846">IFERROR(INDEX($S$3:$S$6255,SMALL(IF(ISNUMBER(SEARCH("",$S$3:$S$6255)),ROW($S$1:$S$6253),""),ROW(S4844))),"")</f>
        <v>Stráž</v>
      </c>
      <c r="U4846" t="s">
        <v>5914</v>
      </c>
      <c r="V4846">
        <v>583383.0</v>
      </c>
    </row>
    <row r="4847" spans="19:22" ht="12.75">
      <c r="S4847" t="str">
        <f>IF(ISNUMBER(SEARCH(ZAKL_DATA!$B$18,FU!$U4847)),U4847,"")</f>
        <v>Stráž</v>
      </c>
      <c r="T4847" t="str">
        <f t="array" ref="T4847">IFERROR(INDEX($S$3:$S$6255,SMALL(IF(ISNUMBER(SEARCH("",$S$3:$S$6255)),ROW($S$1:$S$6253),""),ROW(S4845))),"")</f>
        <v>Stráž</v>
      </c>
      <c r="U4847" t="s">
        <v>5914</v>
      </c>
      <c r="V4847">
        <v>583391.0</v>
      </c>
    </row>
    <row r="4848" spans="19:22" ht="12.75">
      <c r="S4848" t="str">
        <f>IF(ISNUMBER(SEARCH(ZAKL_DATA!$B$18,FU!$U4848)),U4848,"")</f>
        <v>Stráž nad Nežárkou</v>
      </c>
      <c r="T4848" t="str">
        <f t="array" ref="T4848">IFERROR(INDEX($S$3:$S$6255,SMALL(IF(ISNUMBER(SEARCH("",$S$3:$S$6255)),ROW($S$1:$S$6253),""),ROW(S4846))),"")</f>
        <v>Stráž nad Nežárkou</v>
      </c>
      <c r="U4848" t="s">
        <v>5354</v>
      </c>
      <c r="V4848">
        <v>583405.0</v>
      </c>
    </row>
    <row r="4849" spans="19:22" ht="12.75">
      <c r="S4849" t="str">
        <f>IF(ISNUMBER(SEARCH(ZAKL_DATA!$B$18,FU!$U4849)),U4849,"")</f>
        <v>Stráž nad Nisou</v>
      </c>
      <c r="T4849" t="str">
        <f t="array" ref="T4849">IFERROR(INDEX($S$3:$S$6255,SMALL(IF(ISNUMBER(SEARCH("",$S$3:$S$6255)),ROW($S$1:$S$6253),""),ROW(S4847))),"")</f>
        <v>Stráž nad Nisou</v>
      </c>
      <c r="U4849" t="s">
        <v>5140</v>
      </c>
      <c r="V4849">
        <v>583413.0</v>
      </c>
    </row>
    <row r="4850" spans="19:22" ht="12.75">
      <c r="S4850" t="str">
        <f>IF(ISNUMBER(SEARCH(ZAKL_DATA!$B$18,FU!$U4850)),U4850,"")</f>
        <v>Stráž nad Ohří</v>
      </c>
      <c r="T4850" t="str">
        <f t="array" ref="T4850">IFERROR(INDEX($S$3:$S$6255,SMALL(IF(ISNUMBER(SEARCH("",$S$3:$S$6255)),ROW($S$1:$S$6253),""),ROW(S4848))),"")</f>
        <v>Stráž nad Ohří</v>
      </c>
      <c r="U4850" t="s">
        <v>5986</v>
      </c>
      <c r="V4850">
        <v>583421.0</v>
      </c>
    </row>
    <row r="4851" spans="19:22" ht="12.75">
      <c r="S4851" t="str">
        <f>IF(ISNUMBER(SEARCH(ZAKL_DATA!$B$18,FU!$U4851)),U4851,"")</f>
        <v>Stráž pod Ralskem</v>
      </c>
      <c r="T4851" t="str">
        <f t="array" ref="T4851">IFERROR(INDEX($S$3:$S$6255,SMALL(IF(ISNUMBER(SEARCH("",$S$3:$S$6255)),ROW($S$1:$S$6253),""),ROW(S4849))),"")</f>
        <v>Stráž pod Ralskem</v>
      </c>
      <c r="U4851" t="s">
        <v>6342</v>
      </c>
      <c r="V4851">
        <v>583430.0</v>
      </c>
    </row>
    <row r="4852" spans="19:22" ht="12.75">
      <c r="S4852" t="str">
        <f>IF(ISNUMBER(SEARCH(ZAKL_DATA!$B$18,FU!$U4852)),U4852,"")</f>
        <v>Strážek</v>
      </c>
      <c r="T4852" t="str">
        <f t="array" ref="T4852">IFERROR(INDEX($S$3:$S$6255,SMALL(IF(ISNUMBER(SEARCH("",$S$3:$S$6255)),ROW($S$1:$S$6253),""),ROW(S4850))),"")</f>
        <v>Strážek</v>
      </c>
      <c r="U4852" t="s">
        <v>8783</v>
      </c>
      <c r="V4852">
        <v>583448.0</v>
      </c>
    </row>
    <row r="4853" spans="19:22" ht="12.75">
      <c r="S4853" t="str">
        <f>IF(ISNUMBER(SEARCH(ZAKL_DATA!$B$18,FU!$U4853)),U4853,"")</f>
        <v>Stražisko</v>
      </c>
      <c r="T4853" t="str">
        <f t="array" ref="T4853">IFERROR(INDEX($S$3:$S$6255,SMALL(IF(ISNUMBER(SEARCH("",$S$3:$S$6255)),ROW($S$1:$S$6253),""),ROW(S4851))),"")</f>
        <v>Stražisko</v>
      </c>
      <c r="U4853" t="s">
        <v>8354</v>
      </c>
      <c r="V4853">
        <v>583456.0</v>
      </c>
    </row>
    <row r="4854" spans="19:22" ht="12.75">
      <c r="S4854" t="str">
        <f>IF(ISNUMBER(SEARCH(ZAKL_DATA!$B$18,FU!$U4854)),U4854,"")</f>
        <v>Strážiště</v>
      </c>
      <c r="T4854" t="str">
        <f t="array" ref="T4854">IFERROR(INDEX($S$3:$S$6255,SMALL(IF(ISNUMBER(SEARCH("",$S$3:$S$6255)),ROW($S$1:$S$6253),""),ROW(S4852))),"")</f>
        <v>Strážiště</v>
      </c>
      <c r="U4854" t="s">
        <v>7118</v>
      </c>
      <c r="V4854">
        <v>583464.0</v>
      </c>
    </row>
    <row r="4855" spans="19:22" ht="12.75">
      <c r="S4855" t="str">
        <f>IF(ISNUMBER(SEARCH(ZAKL_DATA!$B$18,FU!$U4855)),U4855,"")</f>
        <v>Strážkovice</v>
      </c>
      <c r="T4855" t="str">
        <f t="array" ref="T4855">IFERROR(INDEX($S$3:$S$6255,SMALL(IF(ISNUMBER(SEARCH("",$S$3:$S$6255)),ROW($S$1:$S$6253),""),ROW(S4853))),"")</f>
        <v>Strážkovice</v>
      </c>
      <c r="U4855" t="s">
        <v>5192</v>
      </c>
      <c r="V4855">
        <v>583472.0</v>
      </c>
    </row>
    <row r="4856" spans="19:22" ht="12.75">
      <c r="S4856" t="str">
        <f>IF(ISNUMBER(SEARCH(ZAKL_DATA!$B$18,FU!$U4856)),U4856,"")</f>
        <v>Strážná</v>
      </c>
      <c r="T4856" t="str">
        <f t="array" ref="T4856">IFERROR(INDEX($S$3:$S$6255,SMALL(IF(ISNUMBER(SEARCH("",$S$3:$S$6255)),ROW($S$1:$S$6253),""),ROW(S4854))),"")</f>
        <v>Strážná</v>
      </c>
      <c r="U4856" t="s">
        <v>7742</v>
      </c>
      <c r="V4856">
        <v>583481.0</v>
      </c>
    </row>
    <row r="4857" spans="19:22" ht="12.75">
      <c r="S4857" t="str">
        <f>IF(ISNUMBER(SEARCH(ZAKL_DATA!$B$18,FU!$U4857)),U4857,"")</f>
        <v>Strážné</v>
      </c>
      <c r="T4857" t="str">
        <f t="array" ref="T4857">IFERROR(INDEX($S$3:$S$6255,SMALL(IF(ISNUMBER(SEARCH("",$S$3:$S$6255)),ROW($S$1:$S$6253),""),ROW(S4855))),"")</f>
        <v>Strážné</v>
      </c>
      <c r="U4857" t="s">
        <v>7672</v>
      </c>
      <c r="V4857">
        <v>583499.0</v>
      </c>
    </row>
    <row r="4858" spans="19:22" ht="12.75">
      <c r="S4858" t="str">
        <f>IF(ISNUMBER(SEARCH(ZAKL_DATA!$B$18,FU!$U4858)),U4858,"")</f>
        <v>Strážnice</v>
      </c>
      <c r="T4858" t="str">
        <f t="array" ref="T4858">IFERROR(INDEX($S$3:$S$6255,SMALL(IF(ISNUMBER(SEARCH("",$S$3:$S$6255)),ROW($S$1:$S$6253),""),ROW(S4856))),"")</f>
        <v>Strážnice</v>
      </c>
      <c r="U4858" t="s">
        <v>8101</v>
      </c>
      <c r="V4858">
        <v>583502.0</v>
      </c>
    </row>
    <row r="4859" spans="19:22" ht="12.75">
      <c r="S4859" t="str">
        <f>IF(ISNUMBER(SEARCH(ZAKL_DATA!$B$18,FU!$U4859)),U4859,"")</f>
        <v>Strážný</v>
      </c>
      <c r="T4859" t="str">
        <f t="array" ref="T4859">IFERROR(INDEX($S$3:$S$6255,SMALL(IF(ISNUMBER(SEARCH("",$S$3:$S$6255)),ROW($S$1:$S$6253),""),ROW(S4857))),"")</f>
        <v>Strážný</v>
      </c>
      <c r="U4859" t="s">
        <v>5618</v>
      </c>
      <c r="V4859">
        <v>583511.0</v>
      </c>
    </row>
    <row r="4860" spans="19:22" ht="12.75">
      <c r="S4860" t="str">
        <f>IF(ISNUMBER(SEARCH(ZAKL_DATA!$B$18,FU!$U4860)),U4860,"")</f>
        <v>Strážov</v>
      </c>
      <c r="T4860" t="str">
        <f t="array" ref="T4860">IFERROR(INDEX($S$3:$S$6255,SMALL(IF(ISNUMBER(SEARCH("",$S$3:$S$6255)),ROW($S$1:$S$6253),""),ROW(S4858))),"")</f>
        <v>Strážov</v>
      </c>
      <c r="U4860" t="s">
        <v>6045</v>
      </c>
      <c r="V4860">
        <v>583529.0</v>
      </c>
    </row>
    <row r="4861" spans="19:22" ht="12.75">
      <c r="S4861" t="str">
        <f>IF(ISNUMBER(SEARCH(ZAKL_DATA!$B$18,FU!$U4861)),U4861,"")</f>
        <v>Strážovice</v>
      </c>
      <c r="T4861" t="str">
        <f t="array" ref="T4861">IFERROR(INDEX($S$3:$S$6255,SMALL(IF(ISNUMBER(SEARCH("",$S$3:$S$6255)),ROW($S$1:$S$6253),""),ROW(S4859))),"")</f>
        <v>Strážovice</v>
      </c>
      <c r="U4861" t="s">
        <v>8102</v>
      </c>
      <c r="V4861">
        <v>583537.0</v>
      </c>
    </row>
    <row r="4862" spans="19:22" ht="12.75">
      <c r="S4862" t="str">
        <f>IF(ISNUMBER(SEARCH(ZAKL_DATA!$B$18,FU!$U4862)),U4862,"")</f>
        <v>Strenice</v>
      </c>
      <c r="T4862" t="str">
        <f t="array" ref="T4862">IFERROR(INDEX($S$3:$S$6255,SMALL(IF(ISNUMBER(SEARCH("",$S$3:$S$6255)),ROW($S$1:$S$6253),""),ROW(S4860))),"")</f>
        <v>Strenice</v>
      </c>
      <c r="U4862" t="s">
        <v>4602</v>
      </c>
      <c r="V4862">
        <v>583545.0</v>
      </c>
    </row>
    <row r="4863" spans="19:22" ht="12.75">
      <c r="S4863" t="str">
        <f>IF(ISNUMBER(SEARCH(ZAKL_DATA!$B$18,FU!$U4863)),U4863,"")</f>
        <v>Strhaře</v>
      </c>
      <c r="T4863" t="str">
        <f t="array" ref="T4863">IFERROR(INDEX($S$3:$S$6255,SMALL(IF(ISNUMBER(SEARCH("",$S$3:$S$6255)),ROW($S$1:$S$6253),""),ROW(S4861))),"")</f>
        <v>Strhaře</v>
      </c>
      <c r="U4863" t="s">
        <v>7823</v>
      </c>
      <c r="V4863">
        <v>583553.0</v>
      </c>
    </row>
    <row r="4864" spans="19:22" ht="12.75">
      <c r="S4864" t="str">
        <f>IF(ISNUMBER(SEARCH(ZAKL_DATA!$B$18,FU!$U4864)),U4864,"")</f>
        <v>Strmilov</v>
      </c>
      <c r="T4864" t="str">
        <f t="array" ref="T4864">IFERROR(INDEX($S$3:$S$6255,SMALL(IF(ISNUMBER(SEARCH("",$S$3:$S$6255)),ROW($S$1:$S$6253),""),ROW(S4862))),"")</f>
        <v>Strmilov</v>
      </c>
      <c r="U4864" t="s">
        <v>5355</v>
      </c>
      <c r="V4864">
        <v>583561.0</v>
      </c>
    </row>
    <row r="4865" spans="19:22" ht="12.75">
      <c r="S4865" t="str">
        <f>IF(ISNUMBER(SEARCH(ZAKL_DATA!$B$18,FU!$U4865)),U4865,"")</f>
        <v>Strojetice</v>
      </c>
      <c r="T4865" t="str">
        <f t="array" ref="T4865">IFERROR(INDEX($S$3:$S$6255,SMALL(IF(ISNUMBER(SEARCH("",$S$3:$S$6255)),ROW($S$1:$S$6253),""),ROW(S4863))),"")</f>
        <v>Strojetice</v>
      </c>
      <c r="U4865" t="s">
        <v>8942</v>
      </c>
      <c r="V4865">
        <v>583588.0</v>
      </c>
    </row>
    <row r="4866" spans="19:22" ht="12.75">
      <c r="S4866" t="str">
        <f>IF(ISNUMBER(SEARCH(ZAKL_DATA!$B$18,FU!$U4866)),U4866,"")</f>
        <v>Stropešín</v>
      </c>
      <c r="T4866" t="str">
        <f t="array" ref="T4866">IFERROR(INDEX($S$3:$S$6255,SMALL(IF(ISNUMBER(SEARCH("",$S$3:$S$6255)),ROW($S$1:$S$6253),""),ROW(S4864))),"")</f>
        <v>Stropešín</v>
      </c>
      <c r="U4866" t="s">
        <v>8171</v>
      </c>
      <c r="V4866">
        <v>583596.0</v>
      </c>
    </row>
    <row r="4867" spans="19:22" ht="12.75">
      <c r="S4867" t="str">
        <f>IF(ISNUMBER(SEARCH(ZAKL_DATA!$B$18,FU!$U4867)),U4867,"")</f>
        <v>Struhařov</v>
      </c>
      <c r="T4867" t="str">
        <f t="array" ref="T4867">IFERROR(INDEX($S$3:$S$6255,SMALL(IF(ISNUMBER(SEARCH("",$S$3:$S$6255)),ROW($S$1:$S$6253),""),ROW(S4865))),"")</f>
        <v>Struhařov</v>
      </c>
      <c r="U4867" t="s">
        <v>4036</v>
      </c>
      <c r="V4867">
        <v>583600.0</v>
      </c>
    </row>
    <row r="4868" spans="19:22" ht="12.75">
      <c r="S4868" t="str">
        <f>IF(ISNUMBER(SEARCH(ZAKL_DATA!$B$18,FU!$U4868)),U4868,"")</f>
        <v>Struhařov</v>
      </c>
      <c r="T4868" t="str">
        <f t="array" ref="T4868">IFERROR(INDEX($S$3:$S$6255,SMALL(IF(ISNUMBER(SEARCH("",$S$3:$S$6255)),ROW($S$1:$S$6253),""),ROW(S4866))),"")</f>
        <v>Struhařov</v>
      </c>
      <c r="U4868" t="s">
        <v>4036</v>
      </c>
      <c r="V4868">
        <v>583634.0</v>
      </c>
    </row>
    <row r="4869" spans="19:22" ht="12.75">
      <c r="S4869" t="str">
        <f>IF(ISNUMBER(SEARCH(ZAKL_DATA!$B$18,FU!$U4869)),U4869,"")</f>
        <v>Strukov</v>
      </c>
      <c r="T4869" t="str">
        <f t="array" ref="T4869">IFERROR(INDEX($S$3:$S$6255,SMALL(IF(ISNUMBER(SEARCH("",$S$3:$S$6255)),ROW($S$1:$S$6253),""),ROW(S4867))),"")</f>
        <v>Strukov</v>
      </c>
      <c r="U4869" t="s">
        <v>6890</v>
      </c>
      <c r="V4869">
        <v>583651.0</v>
      </c>
    </row>
    <row r="4870" spans="19:22" ht="12.75">
      <c r="S4870" t="str">
        <f>IF(ISNUMBER(SEARCH(ZAKL_DATA!$B$18,FU!$U4870)),U4870,"")</f>
        <v>Strunkovice nad Blanicí</v>
      </c>
      <c r="T4870" t="str">
        <f t="array" ref="T4870">IFERROR(INDEX($S$3:$S$6255,SMALL(IF(ISNUMBER(SEARCH("",$S$3:$S$6255)),ROW($S$1:$S$6253),""),ROW(S4868))),"")</f>
        <v>Strunkovice nad Blanicí</v>
      </c>
      <c r="U4870" t="s">
        <v>5619</v>
      </c>
      <c r="V4870">
        <v>583669.0</v>
      </c>
    </row>
    <row r="4871" spans="19:22" ht="12.75">
      <c r="S4871" t="str">
        <f>IF(ISNUMBER(SEARCH(ZAKL_DATA!$B$18,FU!$U4871)),U4871,"")</f>
        <v>Strunkovice nad Volyňkou</v>
      </c>
      <c r="T4871" t="str">
        <f t="array" ref="T4871">IFERROR(INDEX($S$3:$S$6255,SMALL(IF(ISNUMBER(SEARCH("",$S$3:$S$6255)),ROW($S$1:$S$6253),""),ROW(S4869))),"")</f>
        <v>Strunkovice nad Volyňkou</v>
      </c>
      <c r="U4871" t="s">
        <v>4609</v>
      </c>
      <c r="V4871">
        <v>583677.0</v>
      </c>
    </row>
    <row r="4872" spans="19:22" ht="12.75">
      <c r="S4872" t="str">
        <f>IF(ISNUMBER(SEARCH(ZAKL_DATA!$B$18,FU!$U4872)),U4872,"")</f>
        <v>Strupčice</v>
      </c>
      <c r="T4872" t="str">
        <f t="array" ref="T4872">IFERROR(INDEX($S$3:$S$6255,SMALL(IF(ISNUMBER(SEARCH("",$S$3:$S$6255)),ROW($S$1:$S$6253),""),ROW(S4870))),"")</f>
        <v>Strupčice</v>
      </c>
      <c r="U4872" t="s">
        <v>6457</v>
      </c>
      <c r="V4872">
        <v>583685.0</v>
      </c>
    </row>
    <row r="4873" spans="19:22" ht="12.75">
      <c r="S4873" t="str">
        <f>IF(ISNUMBER(SEARCH(ZAKL_DATA!$B$18,FU!$U4873)),U4873,"")</f>
        <v>Stružinec</v>
      </c>
      <c r="T4873" t="str">
        <f t="array" ref="T4873">IFERROR(INDEX($S$3:$S$6255,SMALL(IF(ISNUMBER(SEARCH("",$S$3:$S$6255)),ROW($S$1:$S$6253),""),ROW(S4871))),"")</f>
        <v>Stružinec</v>
      </c>
      <c r="U4873" t="s">
        <v>7522</v>
      </c>
      <c r="V4873">
        <v>583693.0</v>
      </c>
    </row>
    <row r="4874" spans="19:22" ht="12.75">
      <c r="S4874" t="str">
        <f>IF(ISNUMBER(SEARCH(ZAKL_DATA!$B$18,FU!$U4874)),U4874,"")</f>
        <v>Stružná</v>
      </c>
      <c r="T4874" t="str">
        <f t="array" ref="T4874">IFERROR(INDEX($S$3:$S$6255,SMALL(IF(ISNUMBER(SEARCH("",$S$3:$S$6255)),ROW($S$1:$S$6253),""),ROW(S4872))),"")</f>
        <v>Stružná</v>
      </c>
      <c r="U4874" t="s">
        <v>5987</v>
      </c>
      <c r="V4874">
        <v>583707.0</v>
      </c>
    </row>
    <row r="4875" spans="19:22" ht="12.75">
      <c r="S4875" t="str">
        <f>IF(ISNUMBER(SEARCH(ZAKL_DATA!$B$18,FU!$U4875)),U4875,"")</f>
        <v>Stružnice</v>
      </c>
      <c r="T4875" t="str">
        <f t="array" ref="T4875">IFERROR(INDEX($S$3:$S$6255,SMALL(IF(ISNUMBER(SEARCH("",$S$3:$S$6255)),ROW($S$1:$S$6253),""),ROW(S4873))),"")</f>
        <v>Stružnice</v>
      </c>
      <c r="U4875" t="s">
        <v>6343</v>
      </c>
      <c r="V4875">
        <v>583715.0</v>
      </c>
    </row>
    <row r="4876" spans="19:22" ht="12.75">
      <c r="S4876" t="str">
        <f>IF(ISNUMBER(SEARCH(ZAKL_DATA!$B$18,FU!$U4876)),U4876,"")</f>
        <v>Strýčice</v>
      </c>
      <c r="T4876" t="str">
        <f t="array" ref="T4876">IFERROR(INDEX($S$3:$S$6255,SMALL(IF(ISNUMBER(SEARCH("",$S$3:$S$6255)),ROW($S$1:$S$6253),""),ROW(S4874))),"")</f>
        <v>Strýčice</v>
      </c>
      <c r="U4876" t="s">
        <v>4541</v>
      </c>
      <c r="V4876">
        <v>583723.0</v>
      </c>
    </row>
    <row r="4877" spans="19:22" ht="12.75">
      <c r="S4877" t="str">
        <f>IF(ISNUMBER(SEARCH(ZAKL_DATA!$B$18,FU!$U4877)),U4877,"")</f>
        <v>Středokluky</v>
      </c>
      <c r="T4877" t="str">
        <f t="array" ref="T4877">IFERROR(INDEX($S$3:$S$6255,SMALL(IF(ISNUMBER(SEARCH("",$S$3:$S$6255)),ROW($S$1:$S$6253),""),ROW(S4875))),"")</f>
        <v>Středokluky</v>
      </c>
      <c r="U4877" t="s">
        <v>4849</v>
      </c>
      <c r="V4877">
        <v>583731.0</v>
      </c>
    </row>
    <row r="4878" spans="19:22" ht="12.75">
      <c r="S4878" t="str">
        <f>IF(ISNUMBER(SEARCH(ZAKL_DATA!$B$18,FU!$U4878)),U4878,"")</f>
        <v>Střelice</v>
      </c>
      <c r="T4878" t="str">
        <f t="array" ref="T4878">IFERROR(INDEX($S$3:$S$6255,SMALL(IF(ISNUMBER(SEARCH("",$S$3:$S$6255)),ROW($S$1:$S$6253),""),ROW(S4876))),"")</f>
        <v>Střelice</v>
      </c>
      <c r="U4878" t="s">
        <v>4877</v>
      </c>
      <c r="V4878">
        <v>583740.0</v>
      </c>
    </row>
    <row r="4879" spans="19:22" ht="12.75">
      <c r="S4879" t="str">
        <f>IF(ISNUMBER(SEARCH(ZAKL_DATA!$B$18,FU!$U4879)),U4879,"")</f>
        <v>Střelice</v>
      </c>
      <c r="T4879" t="str">
        <f t="array" ref="T4879">IFERROR(INDEX($S$3:$S$6255,SMALL(IF(ISNUMBER(SEARCH("",$S$3:$S$6255)),ROW($S$1:$S$6253),""),ROW(S4877))),"")</f>
        <v>Střelice</v>
      </c>
      <c r="U4879" t="s">
        <v>4877</v>
      </c>
      <c r="V4879">
        <v>583758.0</v>
      </c>
    </row>
    <row r="4880" spans="19:22" ht="12.75">
      <c r="S4880" t="str">
        <f>IF(ISNUMBER(SEARCH(ZAKL_DATA!$B$18,FU!$U4880)),U4880,"")</f>
        <v>Střelice</v>
      </c>
      <c r="T4880" t="str">
        <f t="array" ref="T4880">IFERROR(INDEX($S$3:$S$6255,SMALL(IF(ISNUMBER(SEARCH("",$S$3:$S$6255)),ROW($S$1:$S$6253),""),ROW(S4878))),"")</f>
        <v>Střelice</v>
      </c>
      <c r="U4880" t="s">
        <v>4877</v>
      </c>
      <c r="V4880">
        <v>583766.0</v>
      </c>
    </row>
    <row r="4881" spans="19:22" ht="12.75">
      <c r="S4881" t="str">
        <f>IF(ISNUMBER(SEARCH(ZAKL_DATA!$B$18,FU!$U4881)),U4881,"")</f>
        <v>Střelná</v>
      </c>
      <c r="T4881" t="str">
        <f t="array" ref="T4881">IFERROR(INDEX($S$3:$S$6255,SMALL(IF(ISNUMBER(SEARCH("",$S$3:$S$6255)),ROW($S$1:$S$6253),""),ROW(S4879))),"")</f>
        <v>Střelná</v>
      </c>
      <c r="U4881" t="s">
        <v>5177</v>
      </c>
      <c r="V4881">
        <v>583774.0</v>
      </c>
    </row>
    <row r="4882" spans="19:22" ht="12.75">
      <c r="S4882" t="str">
        <f>IF(ISNUMBER(SEARCH(ZAKL_DATA!$B$18,FU!$U4882)),U4882,"")</f>
        <v>Střelské Hoštice</v>
      </c>
      <c r="T4882" t="str">
        <f t="array" ref="T4882">IFERROR(INDEX($S$3:$S$6255,SMALL(IF(ISNUMBER(SEARCH("",$S$3:$S$6255)),ROW($S$1:$S$6253),""),ROW(S4880))),"")</f>
        <v>Střelské Hoštice</v>
      </c>
      <c r="U4882" t="s">
        <v>5696</v>
      </c>
      <c r="V4882">
        <v>583782.0</v>
      </c>
    </row>
    <row r="4883" spans="19:22" ht="12.75">
      <c r="S4883" t="str">
        <f>IF(ISNUMBER(SEARCH(ZAKL_DATA!$B$18,FU!$U4883)),U4883,"")</f>
        <v>Střemošice</v>
      </c>
      <c r="T4883" t="str">
        <f t="array" ref="T4883">IFERROR(INDEX($S$3:$S$6255,SMALL(IF(ISNUMBER(SEARCH("",$S$3:$S$6255)),ROW($S$1:$S$6253),""),ROW(S4881))),"")</f>
        <v>Střemošice</v>
      </c>
      <c r="U4883" t="s">
        <v>7152</v>
      </c>
      <c r="V4883">
        <v>583791.0</v>
      </c>
    </row>
    <row r="4884" spans="19:22" ht="12.75">
      <c r="S4884" t="str">
        <f>IF(ISNUMBER(SEARCH(ZAKL_DATA!$B$18,FU!$U4884)),U4884,"")</f>
        <v>Střemy</v>
      </c>
      <c r="T4884" t="str">
        <f t="array" ref="T4884">IFERROR(INDEX($S$3:$S$6255,SMALL(IF(ISNUMBER(SEARCH("",$S$3:$S$6255)),ROW($S$1:$S$6253),""),ROW(S4882))),"")</f>
        <v>Střemy</v>
      </c>
      <c r="U4884" t="s">
        <v>4469</v>
      </c>
      <c r="V4884">
        <v>583804.0</v>
      </c>
    </row>
    <row r="4885" spans="19:22" ht="12.75">
      <c r="S4885" t="str">
        <f>IF(ISNUMBER(SEARCH(ZAKL_DATA!$B$18,FU!$U4885)),U4885,"")</f>
        <v>Střeň</v>
      </c>
      <c r="T4885" t="str">
        <f t="array" ref="T4885">IFERROR(INDEX($S$3:$S$6255,SMALL(IF(ISNUMBER(SEARCH("",$S$3:$S$6255)),ROW($S$1:$S$6253),""),ROW(S4883))),"")</f>
        <v>Střeň</v>
      </c>
      <c r="U4885" t="s">
        <v>5343</v>
      </c>
      <c r="V4885">
        <v>583821.0</v>
      </c>
    </row>
    <row r="4886" spans="19:22" ht="12.75">
      <c r="S4886" t="str">
        <f>IF(ISNUMBER(SEARCH(ZAKL_DATA!$B$18,FU!$U4886)),U4886,"")</f>
        <v>Střevač</v>
      </c>
      <c r="T4886" t="str">
        <f t="array" ref="T4886">IFERROR(INDEX($S$3:$S$6255,SMALL(IF(ISNUMBER(SEARCH("",$S$3:$S$6255)),ROW($S$1:$S$6253),""),ROW(S4884))),"")</f>
        <v>Střevač</v>
      </c>
      <c r="U4886" t="s">
        <v>7257</v>
      </c>
      <c r="V4886">
        <v>583839.0</v>
      </c>
    </row>
    <row r="4887" spans="19:22" ht="12.75">
      <c r="S4887" t="str">
        <f>IF(ISNUMBER(SEARCH(ZAKL_DATA!$B$18,FU!$U4887)),U4887,"")</f>
        <v>Střezetice</v>
      </c>
      <c r="T4887" t="str">
        <f t="array" ref="T4887">IFERROR(INDEX($S$3:$S$6255,SMALL(IF(ISNUMBER(SEARCH("",$S$3:$S$6255)),ROW($S$1:$S$6253),""),ROW(S4885))),"")</f>
        <v>Střezetice</v>
      </c>
      <c r="U4887" t="s">
        <v>7042</v>
      </c>
      <c r="V4887">
        <v>583847.0</v>
      </c>
    </row>
    <row r="4888" spans="19:22" ht="12.75">
      <c r="S4888" t="str">
        <f>IF(ISNUMBER(SEARCH(ZAKL_DATA!$B$18,FU!$U4888)),U4888,"")</f>
        <v>Střezimíř</v>
      </c>
      <c r="T4888" t="str">
        <f t="array" ref="T4888">IFERROR(INDEX($S$3:$S$6255,SMALL(IF(ISNUMBER(SEARCH("",$S$3:$S$6255)),ROW($S$1:$S$6253),""),ROW(S4886))),"")</f>
        <v>Střezimíř</v>
      </c>
      <c r="U4888" t="s">
        <v>4038</v>
      </c>
      <c r="V4888">
        <v>583855.0</v>
      </c>
    </row>
    <row r="4889" spans="19:22" ht="12.75">
      <c r="S4889" t="str">
        <f>IF(ISNUMBER(SEARCH(ZAKL_DATA!$B$18,FU!$U4889)),U4889,"")</f>
        <v>Stříbrná</v>
      </c>
      <c r="T4889" t="str">
        <f t="array" ref="T4889">IFERROR(INDEX($S$3:$S$6255,SMALL(IF(ISNUMBER(SEARCH("",$S$3:$S$6255)),ROW($S$1:$S$6253),""),ROW(S4887))),"")</f>
        <v>Stříbrná</v>
      </c>
      <c r="U4889" t="s">
        <v>6228</v>
      </c>
      <c r="V4889">
        <v>583863.0</v>
      </c>
    </row>
    <row r="4890" spans="19:22" ht="12.75">
      <c r="S4890" t="str">
        <f>IF(ISNUMBER(SEARCH(ZAKL_DATA!$B$18,FU!$U4890)),U4890,"")</f>
        <v>Stříbrná Skalice</v>
      </c>
      <c r="T4890" t="str">
        <f t="array" ref="T4890">IFERROR(INDEX($S$3:$S$6255,SMALL(IF(ISNUMBER(SEARCH("",$S$3:$S$6255)),ROW($S$1:$S$6253),""),ROW(S4888))),"")</f>
        <v>Stříbrná Skalice</v>
      </c>
      <c r="U4890" t="s">
        <v>4325</v>
      </c>
      <c r="V4890">
        <v>583880.0</v>
      </c>
    </row>
    <row r="4891" spans="19:22" ht="12.75">
      <c r="S4891" t="str">
        <f>IF(ISNUMBER(SEARCH(ZAKL_DATA!$B$18,FU!$U4891)),U4891,"")</f>
        <v>Stříbrné Hory</v>
      </c>
      <c r="T4891" t="str">
        <f t="array" ref="T4891">IFERROR(INDEX($S$3:$S$6255,SMALL(IF(ISNUMBER(SEARCH("",$S$3:$S$6255)),ROW($S$1:$S$6253),""),ROW(S4889))),"")</f>
        <v>Stříbrné Hory</v>
      </c>
      <c r="U4891" t="s">
        <v>6930</v>
      </c>
      <c r="V4891">
        <v>583898.0</v>
      </c>
    </row>
    <row r="4892" spans="19:22" ht="12.75">
      <c r="S4892" t="str">
        <f>IF(ISNUMBER(SEARCH(ZAKL_DATA!$B$18,FU!$U4892)),U4892,"")</f>
        <v>Stříbrnice</v>
      </c>
      <c r="T4892" t="str">
        <f t="array" ref="T4892">IFERROR(INDEX($S$3:$S$6255,SMALL(IF(ISNUMBER(SEARCH("",$S$3:$S$6255)),ROW($S$1:$S$6253),""),ROW(S4890))),"")</f>
        <v>Stříbrnice</v>
      </c>
      <c r="U4892" t="s">
        <v>5787</v>
      </c>
      <c r="V4892">
        <v>583901.0</v>
      </c>
    </row>
    <row r="4893" spans="19:22" ht="12.75">
      <c r="S4893" t="str">
        <f>IF(ISNUMBER(SEARCH(ZAKL_DATA!$B$18,FU!$U4893)),U4893,"")</f>
        <v>Stříbrnice</v>
      </c>
      <c r="T4893" t="str">
        <f t="array" ref="T4893">IFERROR(INDEX($S$3:$S$6255,SMALL(IF(ISNUMBER(SEARCH("",$S$3:$S$6255)),ROW($S$1:$S$6253),""),ROW(S4891))),"")</f>
        <v>Stříbrnice</v>
      </c>
      <c r="U4893" t="s">
        <v>5787</v>
      </c>
      <c r="V4893">
        <v>583910.0</v>
      </c>
    </row>
    <row r="4894" spans="19:22" ht="12.75">
      <c r="S4894" t="str">
        <f>IF(ISNUMBER(SEARCH(ZAKL_DATA!$B$18,FU!$U4894)),U4894,"")</f>
        <v>Stříbro</v>
      </c>
      <c r="T4894" t="str">
        <f t="array" ref="T4894">IFERROR(INDEX($S$3:$S$6255,SMALL(IF(ISNUMBER(SEARCH("",$S$3:$S$6255)),ROW($S$1:$S$6253),""),ROW(S4892))),"")</f>
        <v>Stříbro</v>
      </c>
      <c r="U4894" t="s">
        <v>6265</v>
      </c>
      <c r="V4894">
        <v>583928.0</v>
      </c>
    </row>
    <row r="4895" spans="19:22" ht="12.75">
      <c r="S4895" t="str">
        <f>IF(ISNUMBER(SEARCH(ZAKL_DATA!$B$18,FU!$U4895)),U4895,"")</f>
        <v>Stříbřec</v>
      </c>
      <c r="T4895" t="str">
        <f t="array" ref="T4895">IFERROR(INDEX($S$3:$S$6255,SMALL(IF(ISNUMBER(SEARCH("",$S$3:$S$6255)),ROW($S$1:$S$6253),""),ROW(S4893))),"")</f>
        <v>Stříbřec</v>
      </c>
      <c r="U4895" t="s">
        <v>5356</v>
      </c>
      <c r="V4895">
        <v>583936.0</v>
      </c>
    </row>
    <row r="4896" spans="19:22" ht="12.75">
      <c r="S4896" t="str">
        <f>IF(ISNUMBER(SEARCH(ZAKL_DATA!$B$18,FU!$U4896)),U4896,"")</f>
        <v>Střílky</v>
      </c>
      <c r="T4896" t="str">
        <f t="array" ref="T4896">IFERROR(INDEX($S$3:$S$6255,SMALL(IF(ISNUMBER(SEARCH("",$S$3:$S$6255)),ROW($S$1:$S$6253),""),ROW(S4894))),"")</f>
        <v>Střílky</v>
      </c>
      <c r="U4896" t="s">
        <v>8282</v>
      </c>
      <c r="V4896">
        <v>583944.0</v>
      </c>
    </row>
    <row r="4897" spans="19:22" ht="12.75">
      <c r="S4897" t="str">
        <f>IF(ISNUMBER(SEARCH(ZAKL_DATA!$B$18,FU!$U4897)),U4897,"")</f>
        <v>Střítež</v>
      </c>
      <c r="T4897" t="str">
        <f t="array" ref="T4897">IFERROR(INDEX($S$3:$S$6255,SMALL(IF(ISNUMBER(SEARCH("",$S$3:$S$6255)),ROW($S$1:$S$6253),""),ROW(S4895))),"")</f>
        <v>Střítež</v>
      </c>
      <c r="U4897" t="s">
        <v>4680</v>
      </c>
      <c r="V4897">
        <v>583952.0</v>
      </c>
    </row>
    <row r="4898" spans="19:22" ht="12.75">
      <c r="S4898" t="str">
        <f>IF(ISNUMBER(SEARCH(ZAKL_DATA!$B$18,FU!$U4898)),U4898,"")</f>
        <v>Střítež</v>
      </c>
      <c r="T4898" t="str">
        <f t="array" ref="T4898">IFERROR(INDEX($S$3:$S$6255,SMALL(IF(ISNUMBER(SEARCH("",$S$3:$S$6255)),ROW($S$1:$S$6253),""),ROW(S4896))),"")</f>
        <v>Střítež</v>
      </c>
      <c r="U4898" t="s">
        <v>4680</v>
      </c>
      <c r="V4898">
        <v>583961.0</v>
      </c>
    </row>
    <row r="4899" spans="19:22" ht="12.75">
      <c r="S4899" t="str">
        <f>IF(ISNUMBER(SEARCH(ZAKL_DATA!$B$18,FU!$U4899)),U4899,"")</f>
        <v>Střítež</v>
      </c>
      <c r="T4899" t="str">
        <f t="array" ref="T4899">IFERROR(INDEX($S$3:$S$6255,SMALL(IF(ISNUMBER(SEARCH("",$S$3:$S$6255)),ROW($S$1:$S$6253),""),ROW(S4897))),"")</f>
        <v>Střítež</v>
      </c>
      <c r="U4899" t="s">
        <v>4680</v>
      </c>
      <c r="V4899">
        <v>583979.0</v>
      </c>
    </row>
    <row r="4900" spans="19:22" ht="12.75">
      <c r="S4900" t="str">
        <f>IF(ISNUMBER(SEARCH(ZAKL_DATA!$B$18,FU!$U4900)),U4900,"")</f>
        <v>Střítež</v>
      </c>
      <c r="T4900" t="str">
        <f t="array" ref="T4900">IFERROR(INDEX($S$3:$S$6255,SMALL(IF(ISNUMBER(SEARCH("",$S$3:$S$6255)),ROW($S$1:$S$6253),""),ROW(S4898))),"")</f>
        <v>Střítež</v>
      </c>
      <c r="U4900" t="s">
        <v>4680</v>
      </c>
      <c r="V4900">
        <v>583987.0</v>
      </c>
    </row>
    <row r="4901" spans="19:22" ht="12.75">
      <c r="S4901" t="str">
        <f>IF(ISNUMBER(SEARCH(ZAKL_DATA!$B$18,FU!$U4901)),U4901,"")</f>
        <v>Střítež</v>
      </c>
      <c r="T4901" t="str">
        <f t="array" ref="T4901">IFERROR(INDEX($S$3:$S$6255,SMALL(IF(ISNUMBER(SEARCH("",$S$3:$S$6255)),ROW($S$1:$S$6253),""),ROW(S4899))),"")</f>
        <v>Střítež</v>
      </c>
      <c r="U4901" t="s">
        <v>4680</v>
      </c>
      <c r="V4901">
        <v>583995.0</v>
      </c>
    </row>
    <row r="4902" spans="19:22" ht="12.75">
      <c r="S4902" t="str">
        <f>IF(ISNUMBER(SEARCH(ZAKL_DATA!$B$18,FU!$U4902)),U4902,"")</f>
        <v>Střítež</v>
      </c>
      <c r="T4902" t="str">
        <f t="array" ref="T4902">IFERROR(INDEX($S$3:$S$6255,SMALL(IF(ISNUMBER(SEARCH("",$S$3:$S$6255)),ROW($S$1:$S$6253),""),ROW(S4900))),"")</f>
        <v>Střítež</v>
      </c>
      <c r="U4902" t="s">
        <v>4680</v>
      </c>
      <c r="V4902">
        <v>584002.0</v>
      </c>
    </row>
    <row r="4903" spans="19:22" ht="12.75">
      <c r="S4903" t="str">
        <f>IF(ISNUMBER(SEARCH(ZAKL_DATA!$B$18,FU!$U4903)),U4903,"")</f>
        <v>Střítež nad Bečvou</v>
      </c>
      <c r="T4903" t="str">
        <f t="array" ref="T4903">IFERROR(INDEX($S$3:$S$6255,SMALL(IF(ISNUMBER(SEARCH("",$S$3:$S$6255)),ROW($S$1:$S$6253),""),ROW(S4901))),"")</f>
        <v>Střítež nad Bečvou</v>
      </c>
      <c r="U4903" t="s">
        <v>5178</v>
      </c>
      <c r="V4903">
        <v>584011.0</v>
      </c>
    </row>
    <row r="4904" spans="19:22" ht="12.75">
      <c r="S4904" t="str">
        <f>IF(ISNUMBER(SEARCH(ZAKL_DATA!$B$18,FU!$U4904)),U4904,"")</f>
        <v>Střítež nad Ludinou</v>
      </c>
      <c r="T4904" t="str">
        <f t="array" ref="T4904">IFERROR(INDEX($S$3:$S$6255,SMALL(IF(ISNUMBER(SEARCH("",$S$3:$S$6255)),ROW($S$1:$S$6253),""),ROW(S4902))),"")</f>
        <v>Střítež nad Ludinou</v>
      </c>
      <c r="U4904" t="s">
        <v>3901</v>
      </c>
      <c r="V4904">
        <v>584029.0</v>
      </c>
    </row>
    <row r="4905" spans="19:22" ht="12.75">
      <c r="S4905" t="str">
        <f>IF(ISNUMBER(SEARCH(ZAKL_DATA!$B$18,FU!$U4905)),U4905,"")</f>
        <v>Střítež pod Křemešníkem</v>
      </c>
      <c r="T4905" t="str">
        <f t="array" ref="T4905">IFERROR(INDEX($S$3:$S$6255,SMALL(IF(ISNUMBER(SEARCH("",$S$3:$S$6255)),ROW($S$1:$S$6253),""),ROW(S4903))),"")</f>
        <v>Střítež pod Křemešníkem</v>
      </c>
      <c r="U4905" t="s">
        <v>6290</v>
      </c>
      <c r="V4905">
        <v>584037.0</v>
      </c>
    </row>
    <row r="4906" spans="19:22" ht="12.75">
      <c r="S4906" t="str">
        <f>IF(ISNUMBER(SEARCH(ZAKL_DATA!$B$18,FU!$U4906)),U4906,"")</f>
        <v>Střížov</v>
      </c>
      <c r="T4906" t="str">
        <f t="array" ref="T4906">IFERROR(INDEX($S$3:$S$6255,SMALL(IF(ISNUMBER(SEARCH("",$S$3:$S$6255)),ROW($S$1:$S$6253),""),ROW(S4904))),"")</f>
        <v>Střížov</v>
      </c>
      <c r="U4906" t="s">
        <v>5193</v>
      </c>
      <c r="V4906">
        <v>584045.0</v>
      </c>
    </row>
    <row r="4907" spans="19:22" ht="12.75">
      <c r="S4907" t="str">
        <f>IF(ISNUMBER(SEARCH(ZAKL_DATA!$B$18,FU!$U4907)),U4907,"")</f>
        <v>Střížovice</v>
      </c>
      <c r="T4907" t="str">
        <f t="array" ref="T4907">IFERROR(INDEX($S$3:$S$6255,SMALL(IF(ISNUMBER(SEARCH("",$S$3:$S$6255)),ROW($S$1:$S$6253),""),ROW(S4905))),"")</f>
        <v>Střížovice</v>
      </c>
      <c r="U4907" t="s">
        <v>3745</v>
      </c>
      <c r="V4907">
        <v>584053.0</v>
      </c>
    </row>
    <row r="4908" spans="19:22" ht="12.75">
      <c r="S4908" t="str">
        <f>IF(ISNUMBER(SEARCH(ZAKL_DATA!$B$18,FU!$U4908)),U4908,"")</f>
        <v>Střížovice</v>
      </c>
      <c r="T4908" t="str">
        <f t="array" ref="T4908">IFERROR(INDEX($S$3:$S$6255,SMALL(IF(ISNUMBER(SEARCH("",$S$3:$S$6255)),ROW($S$1:$S$6253),""),ROW(S4906))),"")</f>
        <v>Střížovice</v>
      </c>
      <c r="U4908" t="s">
        <v>3745</v>
      </c>
      <c r="V4908">
        <v>584061.0</v>
      </c>
    </row>
    <row r="4909" spans="19:22" ht="12.75">
      <c r="S4909" t="str">
        <f>IF(ISNUMBER(SEARCH(ZAKL_DATA!$B$18,FU!$U4909)),U4909,"")</f>
        <v>Střížovice</v>
      </c>
      <c r="T4909" t="str">
        <f t="array" ref="T4909">IFERROR(INDEX($S$3:$S$6255,SMALL(IF(ISNUMBER(SEARCH("",$S$3:$S$6255)),ROW($S$1:$S$6253),""),ROW(S4907))),"")</f>
        <v>Střížovice</v>
      </c>
      <c r="U4909" t="s">
        <v>3745</v>
      </c>
      <c r="V4909">
        <v>584070.0</v>
      </c>
    </row>
    <row r="4910" spans="19:22" ht="12.75">
      <c r="S4910" t="str">
        <f>IF(ISNUMBER(SEARCH(ZAKL_DATA!$B$18,FU!$U4910)),U4910,"")</f>
        <v>Studánka</v>
      </c>
      <c r="T4910" t="str">
        <f t="array" ref="T4910">IFERROR(INDEX($S$3:$S$6255,SMALL(IF(ISNUMBER(SEARCH("",$S$3:$S$6255)),ROW($S$1:$S$6253),""),ROW(S4908))),"")</f>
        <v>Studánka</v>
      </c>
      <c r="U4910" t="s">
        <v>6266</v>
      </c>
      <c r="V4910">
        <v>584096.0</v>
      </c>
    </row>
    <row r="4911" spans="19:22" ht="12.75">
      <c r="S4911" t="str">
        <f>IF(ISNUMBER(SEARCH(ZAKL_DATA!$B$18,FU!$U4911)),U4911,"")</f>
        <v>Studená</v>
      </c>
      <c r="T4911" t="str">
        <f t="array" ref="T4911">IFERROR(INDEX($S$3:$S$6255,SMALL(IF(ISNUMBER(SEARCH("",$S$3:$S$6255)),ROW($S$1:$S$6253),""),ROW(S4909))),"")</f>
        <v>Studená</v>
      </c>
      <c r="U4911" t="s">
        <v>5358</v>
      </c>
      <c r="V4911">
        <v>584100.0</v>
      </c>
    </row>
    <row r="4912" spans="19:22" ht="12.75">
      <c r="S4912" t="str">
        <f>IF(ISNUMBER(SEARCH(ZAKL_DATA!$B$18,FU!$U4912)),U4912,"")</f>
        <v>Studená</v>
      </c>
      <c r="T4912" t="str">
        <f t="array" ref="T4912">IFERROR(INDEX($S$3:$S$6255,SMALL(IF(ISNUMBER(SEARCH("",$S$3:$S$6255)),ROW($S$1:$S$6253),""),ROW(S4910))),"")</f>
        <v>Studená</v>
      </c>
      <c r="U4912" t="s">
        <v>5358</v>
      </c>
      <c r="V4912">
        <v>584118.0</v>
      </c>
    </row>
    <row r="4913" spans="19:22" ht="12.75">
      <c r="S4913" t="str">
        <f>IF(ISNUMBER(SEARCH(ZAKL_DATA!$B$18,FU!$U4913)),U4913,"")</f>
        <v>Studené</v>
      </c>
      <c r="T4913" t="str">
        <f t="array" ref="T4913">IFERROR(INDEX($S$3:$S$6255,SMALL(IF(ISNUMBER(SEARCH("",$S$3:$S$6255)),ROW($S$1:$S$6253),""),ROW(S4911))),"")</f>
        <v>Studené</v>
      </c>
      <c r="U4913" t="s">
        <v>7743</v>
      </c>
      <c r="V4913">
        <v>584126.0</v>
      </c>
    </row>
    <row r="4914" spans="19:22" ht="12.75">
      <c r="S4914" t="str">
        <f>IF(ISNUMBER(SEARCH(ZAKL_DATA!$B$18,FU!$U4914)),U4914,"")</f>
        <v>Studenec</v>
      </c>
      <c r="T4914" t="str">
        <f t="array" ref="T4914">IFERROR(INDEX($S$3:$S$6255,SMALL(IF(ISNUMBER(SEARCH("",$S$3:$S$6255)),ROW($S$1:$S$6253),""),ROW(S4912))),"")</f>
        <v>Studenec</v>
      </c>
      <c r="U4914" t="s">
        <v>7523</v>
      </c>
      <c r="V4914">
        <v>584134.0</v>
      </c>
    </row>
    <row r="4915" spans="19:22" ht="12.75">
      <c r="S4915" t="str">
        <f>IF(ISNUMBER(SEARCH(ZAKL_DATA!$B$18,FU!$U4915)),U4915,"")</f>
        <v>Studenec</v>
      </c>
      <c r="T4915" t="str">
        <f t="array" ref="T4915">IFERROR(INDEX($S$3:$S$6255,SMALL(IF(ISNUMBER(SEARCH("",$S$3:$S$6255)),ROW($S$1:$S$6253),""),ROW(S4913))),"")</f>
        <v>Studenec</v>
      </c>
      <c r="U4915" t="s">
        <v>7523</v>
      </c>
      <c r="V4915">
        <v>584142.0</v>
      </c>
    </row>
    <row r="4916" spans="19:22" ht="12.75">
      <c r="S4916" t="str">
        <f>IF(ISNUMBER(SEARCH(ZAKL_DATA!$B$18,FU!$U4916)),U4916,"")</f>
        <v>Studeněves</v>
      </c>
      <c r="T4916" t="str">
        <f t="array" ref="T4916">IFERROR(INDEX($S$3:$S$6255,SMALL(IF(ISNUMBER(SEARCH("",$S$3:$S$6255)),ROW($S$1:$S$6253),""),ROW(S4914))),"")</f>
        <v>Studeněves</v>
      </c>
      <c r="U4916" t="s">
        <v>5668</v>
      </c>
      <c r="V4916">
        <v>584151.0</v>
      </c>
    </row>
    <row r="4917" spans="19:22" ht="12.75">
      <c r="S4917" t="str">
        <f>IF(ISNUMBER(SEARCH(ZAKL_DATA!$B$18,FU!$U4917)),U4917,"")</f>
        <v>Studénka</v>
      </c>
      <c r="T4917" t="str">
        <f t="array" ref="T4917">IFERROR(INDEX($S$3:$S$6255,SMALL(IF(ISNUMBER(SEARCH("",$S$3:$S$6255)),ROW($S$1:$S$6253),""),ROW(S4915))),"")</f>
        <v>Studénka</v>
      </c>
      <c r="U4917" t="s">
        <v>8974</v>
      </c>
      <c r="V4917">
        <v>584169.0</v>
      </c>
    </row>
    <row r="4918" spans="19:22" ht="12.75">
      <c r="S4918" t="str">
        <f>IF(ISNUMBER(SEARCH(ZAKL_DATA!$B$18,FU!$U4918)),U4918,"")</f>
        <v>Studený</v>
      </c>
      <c r="T4918" t="str">
        <f t="array" ref="T4918">IFERROR(INDEX($S$3:$S$6255,SMALL(IF(ISNUMBER(SEARCH("",$S$3:$S$6255)),ROW($S$1:$S$6253),""),ROW(S4916))),"")</f>
        <v>Studený</v>
      </c>
      <c r="U4918" t="s">
        <v>4039</v>
      </c>
      <c r="V4918">
        <v>584177.0</v>
      </c>
    </row>
    <row r="4919" spans="19:22" ht="12.75">
      <c r="S4919" t="str">
        <f>IF(ISNUMBER(SEARCH(ZAKL_DATA!$B$18,FU!$U4919)),U4919,"")</f>
        <v>Studnice</v>
      </c>
      <c r="T4919" t="str">
        <f t="array" ref="T4919">IFERROR(INDEX($S$3:$S$6255,SMALL(IF(ISNUMBER(SEARCH("",$S$3:$S$6255)),ROW($S$1:$S$6253),""),ROW(S4917))),"")</f>
        <v>Studnice</v>
      </c>
      <c r="U4919" t="s">
        <v>7153</v>
      </c>
      <c r="V4919">
        <v>584185.0</v>
      </c>
    </row>
    <row r="4920" spans="19:22" ht="12.75">
      <c r="S4920" t="str">
        <f>IF(ISNUMBER(SEARCH(ZAKL_DATA!$B$18,FU!$U4920)),U4920,"")</f>
        <v>Studnice</v>
      </c>
      <c r="T4920" t="str">
        <f t="array" ref="T4920">IFERROR(INDEX($S$3:$S$6255,SMALL(IF(ISNUMBER(SEARCH("",$S$3:$S$6255)),ROW($S$1:$S$6253),""),ROW(S4918))),"")</f>
        <v>Studnice</v>
      </c>
      <c r="U4920" t="s">
        <v>7153</v>
      </c>
      <c r="V4920">
        <v>584193.0</v>
      </c>
    </row>
    <row r="4921" spans="19:22" ht="12.75">
      <c r="S4921" t="str">
        <f>IF(ISNUMBER(SEARCH(ZAKL_DATA!$B$18,FU!$U4921)),U4921,"")</f>
        <v>Studnice</v>
      </c>
      <c r="T4921" t="str">
        <f t="array" ref="T4921">IFERROR(INDEX($S$3:$S$6255,SMALL(IF(ISNUMBER(SEARCH("",$S$3:$S$6255)),ROW($S$1:$S$6253),""),ROW(S4919))),"")</f>
        <v>Studnice</v>
      </c>
      <c r="U4921" t="s">
        <v>7153</v>
      </c>
      <c r="V4921">
        <v>584207.0</v>
      </c>
    </row>
    <row r="4922" spans="19:22" ht="12.75">
      <c r="S4922" t="str">
        <f>IF(ISNUMBER(SEARCH(ZAKL_DATA!$B$18,FU!$U4922)),U4922,"")</f>
        <v>Studnice</v>
      </c>
      <c r="T4922" t="str">
        <f t="array" ref="T4922">IFERROR(INDEX($S$3:$S$6255,SMALL(IF(ISNUMBER(SEARCH("",$S$3:$S$6255)),ROW($S$1:$S$6253),""),ROW(S4920))),"")</f>
        <v>Studnice</v>
      </c>
      <c r="U4922" t="s">
        <v>7153</v>
      </c>
      <c r="V4922">
        <v>584215.0</v>
      </c>
    </row>
    <row r="4923" spans="19:22" ht="12.75">
      <c r="S4923" t="str">
        <f>IF(ISNUMBER(SEARCH(ZAKL_DATA!$B$18,FU!$U4923)),U4923,"")</f>
        <v>Stupava</v>
      </c>
      <c r="T4923" t="str">
        <f t="array" ref="T4923">IFERROR(INDEX($S$3:$S$6255,SMALL(IF(ISNUMBER(SEARCH("",$S$3:$S$6255)),ROW($S$1:$S$6253),""),ROW(S4921))),"")</f>
        <v>Stupava</v>
      </c>
      <c r="U4923" t="s">
        <v>8502</v>
      </c>
      <c r="V4923">
        <v>584223.0</v>
      </c>
    </row>
    <row r="4924" spans="19:22" ht="12.75">
      <c r="S4924" t="str">
        <f>IF(ISNUMBER(SEARCH(ZAKL_DATA!$B$18,FU!$U4924)),U4924,"")</f>
        <v>Stvolínky</v>
      </c>
      <c r="T4924" t="str">
        <f t="array" ref="T4924">IFERROR(INDEX($S$3:$S$6255,SMALL(IF(ISNUMBER(SEARCH("",$S$3:$S$6255)),ROW($S$1:$S$6253),""),ROW(S4922))),"")</f>
        <v>Stvolínky</v>
      </c>
      <c r="U4924" t="s">
        <v>6344</v>
      </c>
      <c r="V4924">
        <v>584231.0</v>
      </c>
    </row>
    <row r="4925" spans="19:22" ht="12.75">
      <c r="S4925" t="str">
        <f>IF(ISNUMBER(SEARCH(ZAKL_DATA!$B$18,FU!$U4925)),U4925,"")</f>
        <v>Stvolová</v>
      </c>
      <c r="T4925" t="str">
        <f t="array" ref="T4925">IFERROR(INDEX($S$3:$S$6255,SMALL(IF(ISNUMBER(SEARCH("",$S$3:$S$6255)),ROW($S$1:$S$6253),""),ROW(S4923))),"")</f>
        <v>Stvolová</v>
      </c>
      <c r="U4925" t="s">
        <v>7840</v>
      </c>
      <c r="V4925">
        <v>584240.0</v>
      </c>
    </row>
    <row r="4926" spans="19:22" ht="12.75">
      <c r="S4926" t="str">
        <f>IF(ISNUMBER(SEARCH(ZAKL_DATA!$B$18,FU!$U4926)),U4926,"")</f>
        <v>Sudějov</v>
      </c>
      <c r="T4926" t="str">
        <f t="array" ref="T4926">IFERROR(INDEX($S$3:$S$6255,SMALL(IF(ISNUMBER(SEARCH("",$S$3:$S$6255)),ROW($S$1:$S$6253),""),ROW(S4924))),"")</f>
        <v>Sudějov</v>
      </c>
      <c r="U4926" t="s">
        <v>4105</v>
      </c>
      <c r="V4926">
        <v>584266.0</v>
      </c>
    </row>
    <row r="4927" spans="19:22" ht="12.75">
      <c r="S4927" t="str">
        <f>IF(ISNUMBER(SEARCH(ZAKL_DATA!$B$18,FU!$U4927)),U4927,"")</f>
        <v>Sudice</v>
      </c>
      <c r="T4927" t="str">
        <f t="array" ref="T4927">IFERROR(INDEX($S$3:$S$6255,SMALL(IF(ISNUMBER(SEARCH("",$S$3:$S$6255)),ROW($S$1:$S$6253),""),ROW(S4925))),"")</f>
        <v>Sudice</v>
      </c>
      <c r="U4927" t="s">
        <v>3769</v>
      </c>
      <c r="V4927">
        <v>584274.0</v>
      </c>
    </row>
    <row r="4928" spans="19:22" ht="12.75">
      <c r="S4928" t="str">
        <f>IF(ISNUMBER(SEARCH(ZAKL_DATA!$B$18,FU!$U4928)),U4928,"")</f>
        <v>Sudice</v>
      </c>
      <c r="T4928" t="str">
        <f t="array" ref="T4928">IFERROR(INDEX($S$3:$S$6255,SMALL(IF(ISNUMBER(SEARCH("",$S$3:$S$6255)),ROW($S$1:$S$6253),""),ROW(S4926))),"")</f>
        <v>Sudice</v>
      </c>
      <c r="U4928" t="s">
        <v>3769</v>
      </c>
      <c r="V4928">
        <v>584282.0</v>
      </c>
    </row>
    <row r="4929" spans="19:22" ht="12.75">
      <c r="S4929" t="str">
        <f>IF(ISNUMBER(SEARCH(ZAKL_DATA!$B$18,FU!$U4929)),U4929,"")</f>
        <v>Sudice</v>
      </c>
      <c r="T4929" t="str">
        <f t="array" ref="T4929">IFERROR(INDEX($S$3:$S$6255,SMALL(IF(ISNUMBER(SEARCH("",$S$3:$S$6255)),ROW($S$1:$S$6253),""),ROW(S4927))),"")</f>
        <v>Sudice</v>
      </c>
      <c r="U4929" t="s">
        <v>3769</v>
      </c>
      <c r="V4929">
        <v>584291.0</v>
      </c>
    </row>
    <row r="4930" spans="19:22" ht="12.75">
      <c r="S4930" t="str">
        <f>IF(ISNUMBER(SEARCH(ZAKL_DATA!$B$18,FU!$U4930)),U4930,"")</f>
        <v>Sudislav nad Orlicí</v>
      </c>
      <c r="T4930" t="str">
        <f t="array" ref="T4930">IFERROR(INDEX($S$3:$S$6255,SMALL(IF(ISNUMBER(SEARCH("",$S$3:$S$6255)),ROW($S$1:$S$6253),""),ROW(S4928))),"")</f>
        <v>Sudislav nad Orlicí</v>
      </c>
      <c r="U4930" t="s">
        <v>7744</v>
      </c>
      <c r="V4930">
        <v>584304.0</v>
      </c>
    </row>
    <row r="4931" spans="19:22" ht="12.75">
      <c r="S4931" t="str">
        <f>IF(ISNUMBER(SEARCH(ZAKL_DATA!$B$18,FU!$U4931)),U4931,"")</f>
        <v>Sudkov</v>
      </c>
      <c r="T4931" t="str">
        <f t="array" ref="T4931">IFERROR(INDEX($S$3:$S$6255,SMALL(IF(ISNUMBER(SEARCH("",$S$3:$S$6255)),ROW($S$1:$S$6253),""),ROW(S4929))),"")</f>
        <v>Sudkov</v>
      </c>
      <c r="U4931" t="s">
        <v>4969</v>
      </c>
      <c r="V4931">
        <v>584321.0</v>
      </c>
    </row>
    <row r="4932" spans="19:22" ht="12.75">
      <c r="S4932" t="str">
        <f>IF(ISNUMBER(SEARCH(ZAKL_DATA!$B$18,FU!$U4932)),U4932,"")</f>
        <v>Sudoměř</v>
      </c>
      <c r="T4932" t="str">
        <f t="array" ref="T4932">IFERROR(INDEX($S$3:$S$6255,SMALL(IF(ISNUMBER(SEARCH("",$S$3:$S$6255)),ROW($S$1:$S$6253),""),ROW(S4930))),"")</f>
        <v>Sudoměř</v>
      </c>
      <c r="U4932" t="s">
        <v>6671</v>
      </c>
      <c r="V4932">
        <v>584339.0</v>
      </c>
    </row>
    <row r="4933" spans="19:22" ht="12.75">
      <c r="S4933" t="str">
        <f>IF(ISNUMBER(SEARCH(ZAKL_DATA!$B$18,FU!$U4933)),U4933,"")</f>
        <v>Sudoměřice</v>
      </c>
      <c r="T4933" t="str">
        <f t="array" ref="T4933">IFERROR(INDEX($S$3:$S$6255,SMALL(IF(ISNUMBER(SEARCH("",$S$3:$S$6255)),ROW($S$1:$S$6253),""),ROW(S4931))),"")</f>
        <v>Sudoměřice</v>
      </c>
      <c r="U4933" t="s">
        <v>8103</v>
      </c>
      <c r="V4933">
        <v>584347.0</v>
      </c>
    </row>
    <row r="4934" spans="19:22" ht="12.75">
      <c r="S4934" t="str">
        <f>IF(ISNUMBER(SEARCH(ZAKL_DATA!$B$18,FU!$U4934)),U4934,"")</f>
        <v>Sudoměřice u Bechyně</v>
      </c>
      <c r="T4934" t="str">
        <f t="array" ref="T4934">IFERROR(INDEX($S$3:$S$6255,SMALL(IF(ISNUMBER(SEARCH("",$S$3:$S$6255)),ROW($S$1:$S$6253),""),ROW(S4932))),"")</f>
        <v>Sudoměřice u Bechyně</v>
      </c>
      <c r="U4934" t="s">
        <v>5813</v>
      </c>
      <c r="V4934">
        <v>584355.0</v>
      </c>
    </row>
    <row r="4935" spans="19:22" ht="12.75">
      <c r="S4935" t="str">
        <f>IF(ISNUMBER(SEARCH(ZAKL_DATA!$B$18,FU!$U4935)),U4935,"")</f>
        <v>Sudoměřice u Tábora</v>
      </c>
      <c r="T4935" t="str">
        <f t="array" ref="T4935">IFERROR(INDEX($S$3:$S$6255,SMALL(IF(ISNUMBER(SEARCH("",$S$3:$S$6255)),ROW($S$1:$S$6253),""),ROW(S4933))),"")</f>
        <v>Sudoměřice u Tábora</v>
      </c>
      <c r="U4935" t="s">
        <v>5814</v>
      </c>
      <c r="V4935">
        <v>584363.0</v>
      </c>
    </row>
    <row r="4936" spans="19:22" ht="12.75">
      <c r="S4936" t="str">
        <f>IF(ISNUMBER(SEARCH(ZAKL_DATA!$B$18,FU!$U4936)),U4936,"")</f>
        <v>Sudovo Hlavno</v>
      </c>
      <c r="T4936" t="str">
        <f t="array" ref="T4936">IFERROR(INDEX($S$3:$S$6255,SMALL(IF(ISNUMBER(SEARCH("",$S$3:$S$6255)),ROW($S$1:$S$6253),""),ROW(S4934))),"")</f>
        <v>Sudovo Hlavno</v>
      </c>
      <c r="U4936" t="s">
        <v>7123</v>
      </c>
      <c r="V4936">
        <v>584371.0</v>
      </c>
    </row>
    <row r="4937" spans="19:22" ht="12.75">
      <c r="S4937" t="str">
        <f>IF(ISNUMBER(SEARCH(ZAKL_DATA!$B$18,FU!$U4937)),U4937,"")</f>
        <v>Sudslava</v>
      </c>
      <c r="T4937" t="str">
        <f t="array" ref="T4937">IFERROR(INDEX($S$3:$S$6255,SMALL(IF(ISNUMBER(SEARCH("",$S$3:$S$6255)),ROW($S$1:$S$6253),""),ROW(S4935))),"")</f>
        <v>Sudslava</v>
      </c>
      <c r="U4937" t="s">
        <v>7745</v>
      </c>
      <c r="V4937">
        <v>584380.0</v>
      </c>
    </row>
    <row r="4938" spans="19:22" ht="12.75">
      <c r="S4938" t="str">
        <f>IF(ISNUMBER(SEARCH(ZAKL_DATA!$B$18,FU!$U4938)),U4938,"")</f>
        <v>Suchá</v>
      </c>
      <c r="T4938" t="str">
        <f t="array" ref="T4938">IFERROR(INDEX($S$3:$S$6255,SMALL(IF(ISNUMBER(SEARCH("",$S$3:$S$6255)),ROW($S$1:$S$6253),""),ROW(S4936))),"")</f>
        <v>Suchá</v>
      </c>
      <c r="U4938" t="s">
        <v>8209</v>
      </c>
      <c r="V4938">
        <v>584401.0</v>
      </c>
    </row>
    <row r="4939" spans="19:22" ht="12.75">
      <c r="S4939" t="str">
        <f>IF(ISNUMBER(SEARCH(ZAKL_DATA!$B$18,FU!$U4939)),U4939,"")</f>
        <v>Suchá Lhota</v>
      </c>
      <c r="T4939" t="str">
        <f t="array" ref="T4939">IFERROR(INDEX($S$3:$S$6255,SMALL(IF(ISNUMBER(SEARCH("",$S$3:$S$6255)),ROW($S$1:$S$6253),""),ROW(S4937))),"")</f>
        <v>Suchá Lhota</v>
      </c>
      <c r="U4939" t="s">
        <v>7604</v>
      </c>
      <c r="V4939">
        <v>584410.0</v>
      </c>
    </row>
    <row r="4940" spans="19:22" ht="12.75">
      <c r="S4940" t="str">
        <f>IF(ISNUMBER(SEARCH(ZAKL_DATA!$B$18,FU!$U4940)),U4940,"")</f>
        <v>Suchá Loz</v>
      </c>
      <c r="T4940" t="str">
        <f t="array" ref="T4940">IFERROR(INDEX($S$3:$S$6255,SMALL(IF(ISNUMBER(SEARCH("",$S$3:$S$6255)),ROW($S$1:$S$6253),""),ROW(S4938))),"")</f>
        <v>Suchá Loz</v>
      </c>
      <c r="U4940" t="s">
        <v>8503</v>
      </c>
      <c r="V4940">
        <v>584428.0</v>
      </c>
    </row>
    <row r="4941" spans="19:22" ht="12.75">
      <c r="S4941" t="str">
        <f>IF(ISNUMBER(SEARCH(ZAKL_DATA!$B$18,FU!$U4941)),U4941,"")</f>
        <v>Suchdol</v>
      </c>
      <c r="T4941" t="str">
        <f t="array" ref="T4941">IFERROR(INDEX($S$3:$S$6255,SMALL(IF(ISNUMBER(SEARCH("",$S$3:$S$6255)),ROW($S$1:$S$6253),""),ROW(S4939))),"")</f>
        <v>Suchdol</v>
      </c>
      <c r="U4941" t="s">
        <v>4396</v>
      </c>
      <c r="V4941">
        <v>584436.0</v>
      </c>
    </row>
    <row r="4942" spans="19:22" ht="12.75">
      <c r="S4942" t="str">
        <f>IF(ISNUMBER(SEARCH(ZAKL_DATA!$B$18,FU!$U4942)),U4942,"")</f>
        <v>Suchdol</v>
      </c>
      <c r="T4942" t="str">
        <f t="array" ref="T4942">IFERROR(INDEX($S$3:$S$6255,SMALL(IF(ISNUMBER(SEARCH("",$S$3:$S$6255)),ROW($S$1:$S$6253),""),ROW(S4940))),"")</f>
        <v>Suchdol</v>
      </c>
      <c r="U4942" t="s">
        <v>4396</v>
      </c>
      <c r="V4942">
        <v>584444.0</v>
      </c>
    </row>
    <row r="4943" spans="19:22" ht="12.75">
      <c r="S4943" t="str">
        <f>IF(ISNUMBER(SEARCH(ZAKL_DATA!$B$18,FU!$U4943)),U4943,"")</f>
        <v>Suchdol nad Lužnicí</v>
      </c>
      <c r="T4943" t="str">
        <f t="array" ref="T4943">IFERROR(INDEX($S$3:$S$6255,SMALL(IF(ISNUMBER(SEARCH("",$S$3:$S$6255)),ROW($S$1:$S$6253),""),ROW(S4941))),"")</f>
        <v>Suchdol nad Lužnicí</v>
      </c>
      <c r="U4943" t="s">
        <v>5359</v>
      </c>
      <c r="V4943">
        <v>584452.0</v>
      </c>
    </row>
    <row r="4944" spans="19:22" ht="12.75">
      <c r="S4944" t="str">
        <f>IF(ISNUMBER(SEARCH(ZAKL_DATA!$B$18,FU!$U4944)),U4944,"")</f>
        <v>Suchdol nad Odrou</v>
      </c>
      <c r="T4944" t="str">
        <f t="array" ref="T4944">IFERROR(INDEX($S$3:$S$6255,SMALL(IF(ISNUMBER(SEARCH("",$S$3:$S$6255)),ROW($S$1:$S$6253),""),ROW(S4942))),"")</f>
        <v>Suchdol nad Odrou</v>
      </c>
      <c r="U4944" t="s">
        <v>8975</v>
      </c>
      <c r="V4944">
        <v>584461.0</v>
      </c>
    </row>
    <row r="4945" spans="19:22" ht="12.75">
      <c r="S4945" t="str">
        <f>IF(ISNUMBER(SEARCH(ZAKL_DATA!$B$18,FU!$U4945)),U4945,"")</f>
        <v>Suchodol</v>
      </c>
      <c r="T4945" t="str">
        <f t="array" ref="T4945">IFERROR(INDEX($S$3:$S$6255,SMALL(IF(ISNUMBER(SEARCH("",$S$3:$S$6255)),ROW($S$1:$S$6253),""),ROW(S4943))),"")</f>
        <v>Suchodol</v>
      </c>
      <c r="U4945" t="s">
        <v>4995</v>
      </c>
      <c r="V4945">
        <v>584479.0</v>
      </c>
    </row>
    <row r="4946" spans="19:22" ht="12.75">
      <c r="S4946" t="str">
        <f>IF(ISNUMBER(SEARCH(ZAKL_DATA!$B$18,FU!$U4946)),U4946,"")</f>
        <v>Suchohrdly</v>
      </c>
      <c r="T4946" t="str">
        <f t="array" ref="T4946">IFERROR(INDEX($S$3:$S$6255,SMALL(IF(ISNUMBER(SEARCH("",$S$3:$S$6255)),ROW($S$1:$S$6253),""),ROW(S4944))),"")</f>
        <v>Suchohrdly</v>
      </c>
      <c r="U4946" t="s">
        <v>5968</v>
      </c>
      <c r="V4946">
        <v>584487.0</v>
      </c>
    </row>
    <row r="4947" spans="19:22" ht="12.75">
      <c r="S4947" t="str">
        <f>IF(ISNUMBER(SEARCH(ZAKL_DATA!$B$18,FU!$U4947)),U4947,"")</f>
        <v>Suchohrdly u Miroslavi</v>
      </c>
      <c r="T4947" t="str">
        <f t="array" ref="T4947">IFERROR(INDEX($S$3:$S$6255,SMALL(IF(ISNUMBER(SEARCH("",$S$3:$S$6255)),ROW($S$1:$S$6253),""),ROW(S4945))),"")</f>
        <v>Suchohrdly u Miroslavi</v>
      </c>
      <c r="U4947" t="s">
        <v>8653</v>
      </c>
      <c r="V4947">
        <v>584495.0</v>
      </c>
    </row>
    <row r="4948" spans="19:22" ht="12.75">
      <c r="S4948" t="str">
        <f>IF(ISNUMBER(SEARCH(ZAKL_DATA!$B$18,FU!$U4948)),U4948,"")</f>
        <v>Suchomasty</v>
      </c>
      <c r="T4948" t="str">
        <f t="array" ref="T4948">IFERROR(INDEX($S$3:$S$6255,SMALL(IF(ISNUMBER(SEARCH("",$S$3:$S$6255)),ROW($S$1:$S$6253),""),ROW(S4946))),"")</f>
        <v>Suchomasty</v>
      </c>
      <c r="U4948" t="s">
        <v>4144</v>
      </c>
      <c r="V4948">
        <v>584517.0</v>
      </c>
    </row>
    <row r="4949" spans="19:22" ht="12.75">
      <c r="S4949" t="str">
        <f>IF(ISNUMBER(SEARCH(ZAKL_DATA!$B$18,FU!$U4949)),U4949,"")</f>
        <v>Suchonice</v>
      </c>
      <c r="T4949" t="str">
        <f t="array" ref="T4949">IFERROR(INDEX($S$3:$S$6255,SMALL(IF(ISNUMBER(SEARCH("",$S$3:$S$6255)),ROW($S$1:$S$6253),""),ROW(S4947))),"")</f>
        <v>Suchonice</v>
      </c>
      <c r="U4949" t="s">
        <v>6950</v>
      </c>
      <c r="V4949">
        <v>584525.0</v>
      </c>
    </row>
    <row r="4950" spans="19:22" ht="12.75">
      <c r="S4950" t="str">
        <f>IF(ISNUMBER(SEARCH(ZAKL_DATA!$B$18,FU!$U4950)),U4950,"")</f>
        <v>Suchov</v>
      </c>
      <c r="T4950" t="str">
        <f t="array" ref="T4950">IFERROR(INDEX($S$3:$S$6255,SMALL(IF(ISNUMBER(SEARCH("",$S$3:$S$6255)),ROW($S$1:$S$6253),""),ROW(S4948))),"")</f>
        <v>Suchov</v>
      </c>
      <c r="U4950" t="s">
        <v>8104</v>
      </c>
      <c r="V4950">
        <v>584541.0</v>
      </c>
    </row>
    <row r="4951" spans="19:22" ht="12.75">
      <c r="S4951" t="str">
        <f>IF(ISNUMBER(SEARCH(ZAKL_DATA!$B$18,FU!$U4951)),U4951,"")</f>
        <v>Suchovršice</v>
      </c>
      <c r="T4951" t="str">
        <f t="array" ref="T4951">IFERROR(INDEX($S$3:$S$6255,SMALL(IF(ISNUMBER(SEARCH("",$S$3:$S$6255)),ROW($S$1:$S$6253),""),ROW(S4949))),"")</f>
        <v>Suchovršice</v>
      </c>
      <c r="U4951" t="s">
        <v>7673</v>
      </c>
      <c r="V4951">
        <v>584550.0</v>
      </c>
    </row>
    <row r="4952" spans="19:22" ht="12.75">
      <c r="S4952" t="str">
        <f>IF(ISNUMBER(SEARCH(ZAKL_DATA!$B$18,FU!$U4952)),U4952,"")</f>
        <v>Suchý</v>
      </c>
      <c r="T4952" t="str">
        <f t="array" ref="T4952">IFERROR(INDEX($S$3:$S$6255,SMALL(IF(ISNUMBER(SEARCH("",$S$3:$S$6255)),ROW($S$1:$S$6253),""),ROW(S4950))),"")</f>
        <v>Suchý</v>
      </c>
      <c r="U4952" t="s">
        <v>7824</v>
      </c>
      <c r="V4952">
        <v>584568.0</v>
      </c>
    </row>
    <row r="4953" spans="19:22" ht="12.75">
      <c r="S4953" t="str">
        <f>IF(ISNUMBER(SEARCH(ZAKL_DATA!$B$18,FU!$U4953)),U4953,"")</f>
        <v>Suchý Důl</v>
      </c>
      <c r="T4953" t="str">
        <f t="array" ref="T4953">IFERROR(INDEX($S$3:$S$6255,SMALL(IF(ISNUMBER(SEARCH("",$S$3:$S$6255)),ROW($S$1:$S$6253),""),ROW(S4951))),"")</f>
        <v>Suchý Důl</v>
      </c>
      <c r="U4953" t="s">
        <v>7331</v>
      </c>
      <c r="V4953">
        <v>584576.0</v>
      </c>
    </row>
    <row r="4954" spans="19:22" ht="12.75">
      <c r="S4954" t="str">
        <f>IF(ISNUMBER(SEARCH(ZAKL_DATA!$B$18,FU!$U4954)),U4954,"")</f>
        <v>Sukorady</v>
      </c>
      <c r="T4954" t="str">
        <f t="array" ref="T4954">IFERROR(INDEX($S$3:$S$6255,SMALL(IF(ISNUMBER(SEARCH("",$S$3:$S$6255)),ROW($S$1:$S$6253),""),ROW(S4952))),"")</f>
        <v>Sukorady</v>
      </c>
      <c r="U4954" t="s">
        <v>4607</v>
      </c>
      <c r="V4954">
        <v>584584.0</v>
      </c>
    </row>
    <row r="4955" spans="19:22" ht="12.75">
      <c r="S4955" t="str">
        <f>IF(ISNUMBER(SEARCH(ZAKL_DATA!$B$18,FU!$U4955)),U4955,"")</f>
        <v>Sukorady</v>
      </c>
      <c r="T4955" t="str">
        <f t="array" ref="T4955">IFERROR(INDEX($S$3:$S$6255,SMALL(IF(ISNUMBER(SEARCH("",$S$3:$S$6255)),ROW($S$1:$S$6253),""),ROW(S4953))),"")</f>
        <v>Sukorady</v>
      </c>
      <c r="U4955" t="s">
        <v>4607</v>
      </c>
      <c r="V4955">
        <v>584592.0</v>
      </c>
    </row>
    <row r="4956" spans="19:22" ht="12.75">
      <c r="S4956" t="str">
        <f>IF(ISNUMBER(SEARCH(ZAKL_DATA!$B$18,FU!$U4956)),U4956,"")</f>
        <v>Sulejovice</v>
      </c>
      <c r="T4956" t="str">
        <f t="array" ref="T4956">IFERROR(INDEX($S$3:$S$6255,SMALL(IF(ISNUMBER(SEARCH("",$S$3:$S$6255)),ROW($S$1:$S$6253),""),ROW(S4954))),"")</f>
        <v>Sulejovice</v>
      </c>
      <c r="U4956" t="s">
        <v>6649</v>
      </c>
      <c r="V4956">
        <v>584622.0</v>
      </c>
    </row>
    <row r="4957" spans="19:22" ht="12.75">
      <c r="S4957" t="str">
        <f>IF(ISNUMBER(SEARCH(ZAKL_DATA!$B$18,FU!$U4957)),U4957,"")</f>
        <v>Sulice</v>
      </c>
      <c r="T4957" t="str">
        <f t="array" ref="T4957">IFERROR(INDEX($S$3:$S$6255,SMALL(IF(ISNUMBER(SEARCH("",$S$3:$S$6255)),ROW($S$1:$S$6253),""),ROW(S4955))),"")</f>
        <v>Sulice</v>
      </c>
      <c r="U4957" t="s">
        <v>4779</v>
      </c>
      <c r="V4957">
        <v>584631.0</v>
      </c>
    </row>
    <row r="4958" spans="19:22" ht="12.75">
      <c r="S4958" t="str">
        <f>IF(ISNUMBER(SEARCH(ZAKL_DATA!$B$18,FU!$U4958)),U4958,"")</f>
        <v>Sulíkov</v>
      </c>
      <c r="T4958" t="str">
        <f t="array" ref="T4958">IFERROR(INDEX($S$3:$S$6255,SMALL(IF(ISNUMBER(SEARCH("",$S$3:$S$6255)),ROW($S$1:$S$6253),""),ROW(S4956))),"")</f>
        <v>Sulíkov</v>
      </c>
      <c r="U4958" t="s">
        <v>7825</v>
      </c>
      <c r="V4958">
        <v>584649.0</v>
      </c>
    </row>
    <row r="4959" spans="19:22" ht="12.75">
      <c r="S4959" t="str">
        <f>IF(ISNUMBER(SEARCH(ZAKL_DATA!$B$18,FU!$U4959)),U4959,"")</f>
        <v>Sulimov</v>
      </c>
      <c r="T4959" t="str">
        <f t="array" ref="T4959">IFERROR(INDEX($S$3:$S$6255,SMALL(IF(ISNUMBER(SEARCH("",$S$3:$S$6255)),ROW($S$1:$S$6253),""),ROW(S4957))),"")</f>
        <v>Sulimov</v>
      </c>
      <c r="U4959" t="s">
        <v>8283</v>
      </c>
      <c r="V4959">
        <v>584657.0</v>
      </c>
    </row>
    <row r="4960" spans="19:22" ht="12.75">
      <c r="S4960" t="str">
        <f>IF(ISNUMBER(SEARCH(ZAKL_DATA!$B$18,FU!$U4960)),U4960,"")</f>
        <v>Sulislav</v>
      </c>
      <c r="T4960" t="str">
        <f t="array" ref="T4960">IFERROR(INDEX($S$3:$S$6255,SMALL(IF(ISNUMBER(SEARCH("",$S$3:$S$6255)),ROW($S$1:$S$6253),""),ROW(S4958))),"")</f>
        <v>Sulislav</v>
      </c>
      <c r="U4960" t="s">
        <v>6267</v>
      </c>
      <c r="V4960">
        <v>584665.0</v>
      </c>
    </row>
    <row r="4961" spans="19:22" ht="12.75">
      <c r="S4961" t="str">
        <f>IF(ISNUMBER(SEARCH(ZAKL_DATA!$B$18,FU!$U4961)),U4961,"")</f>
        <v>Sulkovec</v>
      </c>
      <c r="T4961" t="str">
        <f t="array" ref="T4961">IFERROR(INDEX($S$3:$S$6255,SMALL(IF(ISNUMBER(SEARCH("",$S$3:$S$6255)),ROW($S$1:$S$6253),""),ROW(S4959))),"")</f>
        <v>Sulkovec</v>
      </c>
      <c r="U4961" t="s">
        <v>8784</v>
      </c>
      <c r="V4961">
        <v>584673.0</v>
      </c>
    </row>
    <row r="4962" spans="19:22" ht="12.75">
      <c r="S4962" t="str">
        <f>IF(ISNUMBER(SEARCH(ZAKL_DATA!$B$18,FU!$U4962)),U4962,"")</f>
        <v>Supíkovice</v>
      </c>
      <c r="T4962" t="str">
        <f t="array" ref="T4962">IFERROR(INDEX($S$3:$S$6255,SMALL(IF(ISNUMBER(SEARCH("",$S$3:$S$6255)),ROW($S$1:$S$6253),""),ROW(S4960))),"")</f>
        <v>Supíkovice</v>
      </c>
      <c r="U4962" t="s">
        <v>4970</v>
      </c>
      <c r="V4962">
        <v>584681.0</v>
      </c>
    </row>
    <row r="4963" spans="19:22" ht="12.75">
      <c r="S4963" t="str">
        <f>IF(ISNUMBER(SEARCH(ZAKL_DATA!$B$18,FU!$U4963)),U4963,"")</f>
        <v>Sušice</v>
      </c>
      <c r="T4963" t="str">
        <f t="array" ref="T4963">IFERROR(INDEX($S$3:$S$6255,SMALL(IF(ISNUMBER(SEARCH("",$S$3:$S$6255)),ROW($S$1:$S$6253),""),ROW(S4961))),"")</f>
        <v>Sušice</v>
      </c>
      <c r="U4963" t="s">
        <v>3902</v>
      </c>
      <c r="V4963">
        <v>584703.0</v>
      </c>
    </row>
    <row r="4964" spans="19:22" ht="12.75">
      <c r="S4964" t="str">
        <f>IF(ISNUMBER(SEARCH(ZAKL_DATA!$B$18,FU!$U4964)),U4964,"")</f>
        <v>Sušice</v>
      </c>
      <c r="T4964" t="str">
        <f t="array" ref="T4964">IFERROR(INDEX($S$3:$S$6255,SMALL(IF(ISNUMBER(SEARCH("",$S$3:$S$6255)),ROW($S$1:$S$6253),""),ROW(S4962))),"")</f>
        <v>Sušice</v>
      </c>
      <c r="U4964" t="s">
        <v>3902</v>
      </c>
      <c r="V4964">
        <v>584711.0</v>
      </c>
    </row>
    <row r="4965" spans="19:22" ht="12.75">
      <c r="S4965" t="str">
        <f>IF(ISNUMBER(SEARCH(ZAKL_DATA!$B$18,FU!$U4965)),U4965,"")</f>
        <v>Sušice</v>
      </c>
      <c r="T4965" t="str">
        <f t="array" ref="T4965">IFERROR(INDEX($S$3:$S$6255,SMALL(IF(ISNUMBER(SEARCH("",$S$3:$S$6255)),ROW($S$1:$S$6253),""),ROW(S4963))),"")</f>
        <v>Sušice</v>
      </c>
      <c r="U4965" t="s">
        <v>3902</v>
      </c>
      <c r="V4965">
        <v>584720.0</v>
      </c>
    </row>
    <row r="4966" spans="19:22" ht="12.75">
      <c r="S4966" t="str">
        <f>IF(ISNUMBER(SEARCH(ZAKL_DATA!$B$18,FU!$U4966)),U4966,"")</f>
        <v>Svárov</v>
      </c>
      <c r="T4966" t="str">
        <f t="array" ref="T4966">IFERROR(INDEX($S$3:$S$6255,SMALL(IF(ISNUMBER(SEARCH("",$S$3:$S$6255)),ROW($S$1:$S$6253),""),ROW(S4964))),"")</f>
        <v>Svárov</v>
      </c>
      <c r="U4966" t="s">
        <v>8504</v>
      </c>
      <c r="V4966">
        <v>584746.0</v>
      </c>
    </row>
    <row r="4967" spans="19:22" ht="12.75">
      <c r="S4967" t="str">
        <f>IF(ISNUMBER(SEARCH(ZAKL_DATA!$B$18,FU!$U4967)),U4967,"")</f>
        <v>Svárov</v>
      </c>
      <c r="T4967" t="str">
        <f t="array" ref="T4967">IFERROR(INDEX($S$3:$S$6255,SMALL(IF(ISNUMBER(SEARCH("",$S$3:$S$6255)),ROW($S$1:$S$6253),""),ROW(S4965))),"")</f>
        <v>Svárov</v>
      </c>
      <c r="U4967" t="s">
        <v>8504</v>
      </c>
      <c r="V4967">
        <v>584754.0</v>
      </c>
    </row>
    <row r="4968" spans="19:22" ht="12.75">
      <c r="S4968" t="str">
        <f>IF(ISNUMBER(SEARCH(ZAKL_DATA!$B$18,FU!$U4968)),U4968,"")</f>
        <v>Svatá</v>
      </c>
      <c r="T4968" t="str">
        <f t="array" ref="T4968">IFERROR(INDEX($S$3:$S$6255,SMALL(IF(ISNUMBER(SEARCH("",$S$3:$S$6255)),ROW($S$1:$S$6253),""),ROW(S4966))),"")</f>
        <v>Svatá</v>
      </c>
      <c r="U4968" t="s">
        <v>4145</v>
      </c>
      <c r="V4968">
        <v>584762.0</v>
      </c>
    </row>
    <row r="4969" spans="19:22" ht="12.75">
      <c r="S4969" t="str">
        <f>IF(ISNUMBER(SEARCH(ZAKL_DATA!$B$18,FU!$U4969)),U4969,"")</f>
        <v>Svatá Maří</v>
      </c>
      <c r="T4969" t="str">
        <f t="array" ref="T4969">IFERROR(INDEX($S$3:$S$6255,SMALL(IF(ISNUMBER(SEARCH("",$S$3:$S$6255)),ROW($S$1:$S$6253),""),ROW(S4967))),"")</f>
        <v>Svatá Maří</v>
      </c>
      <c r="U4969" t="s">
        <v>5620</v>
      </c>
      <c r="V4969">
        <v>584771.0</v>
      </c>
    </row>
    <row r="4970" spans="19:22" ht="12.75">
      <c r="S4970" t="str">
        <f>IF(ISNUMBER(SEARCH(ZAKL_DATA!$B$18,FU!$U4970)),U4970,"")</f>
        <v>Svatava</v>
      </c>
      <c r="T4970" t="str">
        <f t="array" ref="T4970">IFERROR(INDEX($S$3:$S$6255,SMALL(IF(ISNUMBER(SEARCH("",$S$3:$S$6255)),ROW($S$1:$S$6253),""),ROW(S4968))),"")</f>
        <v>Svatava</v>
      </c>
      <c r="U4970" t="s">
        <v>4748</v>
      </c>
      <c r="V4970">
        <v>584789.0</v>
      </c>
    </row>
    <row r="4971" spans="19:22" ht="12.75">
      <c r="S4971" t="str">
        <f>IF(ISNUMBER(SEARCH(ZAKL_DATA!$B$18,FU!$U4971)),U4971,"")</f>
        <v>Svaté Pole</v>
      </c>
      <c r="T4971" t="str">
        <f t="array" ref="T4971">IFERROR(INDEX($S$3:$S$6255,SMALL(IF(ISNUMBER(SEARCH("",$S$3:$S$6255)),ROW($S$1:$S$6253),""),ROW(S4969))),"")</f>
        <v>Svaté Pole</v>
      </c>
      <c r="U4971" t="s">
        <v>4996</v>
      </c>
      <c r="V4971">
        <v>584797.0</v>
      </c>
    </row>
    <row r="4972" spans="19:22" ht="12.75">
      <c r="S4972" t="str">
        <f>IF(ISNUMBER(SEARCH(ZAKL_DATA!$B$18,FU!$U4972)),U4972,"")</f>
        <v>Svatobořice-Mistřín</v>
      </c>
      <c r="T4972" t="str">
        <f t="array" ref="T4972">IFERROR(INDEX($S$3:$S$6255,SMALL(IF(ISNUMBER(SEARCH("",$S$3:$S$6255)),ROW($S$1:$S$6253),""),ROW(S4970))),"")</f>
        <v>Svatobořice-Mistřín</v>
      </c>
      <c r="U4972" t="s">
        <v>8105</v>
      </c>
      <c r="V4972">
        <v>584801.0</v>
      </c>
    </row>
    <row r="4973" spans="19:22" ht="12.75">
      <c r="S4973" t="str">
        <f>IF(ISNUMBER(SEARCH(ZAKL_DATA!$B$18,FU!$U4973)),U4973,"")</f>
        <v>Svatojanský Újezd</v>
      </c>
      <c r="T4973" t="str">
        <f t="array" ref="T4973">IFERROR(INDEX($S$3:$S$6255,SMALL(IF(ISNUMBER(SEARCH("",$S$3:$S$6255)),ROW($S$1:$S$6253),""),ROW(S4971))),"")</f>
        <v>Svatojanský Újezd</v>
      </c>
      <c r="U4973" t="s">
        <v>7237</v>
      </c>
      <c r="V4973">
        <v>584819.0</v>
      </c>
    </row>
    <row r="4974" spans="19:22" ht="12.75">
      <c r="S4974" t="str">
        <f>IF(ISNUMBER(SEARCH(ZAKL_DATA!$B$18,FU!$U4974)),U4974,"")</f>
        <v>Svatoňovice</v>
      </c>
      <c r="T4974" t="str">
        <f t="array" ref="T4974">IFERROR(INDEX($S$3:$S$6255,SMALL(IF(ISNUMBER(SEARCH("",$S$3:$S$6255)),ROW($S$1:$S$6253),""),ROW(S4972))),"")</f>
        <v>Svatoňovice</v>
      </c>
      <c r="U4974" t="s">
        <v>5349</v>
      </c>
      <c r="V4974">
        <v>584835.0</v>
      </c>
    </row>
    <row r="4975" spans="19:22" ht="12.75">
      <c r="S4975" t="str">
        <f>IF(ISNUMBER(SEARCH(ZAKL_DATA!$B$18,FU!$U4975)),U4975,"")</f>
        <v>Svatoslav</v>
      </c>
      <c r="T4975" t="str">
        <f t="array" ref="T4975">IFERROR(INDEX($S$3:$S$6255,SMALL(IF(ISNUMBER(SEARCH("",$S$3:$S$6255)),ROW($S$1:$S$6253),""),ROW(S4973))),"")</f>
        <v>Svatoslav</v>
      </c>
      <c r="U4975" t="s">
        <v>7927</v>
      </c>
      <c r="V4975">
        <v>584843.0</v>
      </c>
    </row>
    <row r="4976" spans="19:22" ht="12.75">
      <c r="S4976" t="str">
        <f>IF(ISNUMBER(SEARCH(ZAKL_DATA!$B$18,FU!$U4976)),U4976,"")</f>
        <v>Svatoslav</v>
      </c>
      <c r="T4976" t="str">
        <f t="array" ref="T4976">IFERROR(INDEX($S$3:$S$6255,SMALL(IF(ISNUMBER(SEARCH("",$S$3:$S$6255)),ROW($S$1:$S$6253),""),ROW(S4974))),"")</f>
        <v>Svatoslav</v>
      </c>
      <c r="U4976" t="s">
        <v>7927</v>
      </c>
      <c r="V4976">
        <v>584851.0</v>
      </c>
    </row>
    <row r="4977" spans="19:22" ht="12.75">
      <c r="S4977" t="str">
        <f>IF(ISNUMBER(SEARCH(ZAKL_DATA!$B$18,FU!$U4977)),U4977,"")</f>
        <v>Svatý Jan</v>
      </c>
      <c r="T4977" t="str">
        <f t="array" ref="T4977">IFERROR(INDEX($S$3:$S$6255,SMALL(IF(ISNUMBER(SEARCH("",$S$3:$S$6255)),ROW($S$1:$S$6253),""),ROW(S4975))),"")</f>
        <v>Svatý Jan</v>
      </c>
      <c r="U4977" t="s">
        <v>4997</v>
      </c>
      <c r="V4977">
        <v>584860.0</v>
      </c>
    </row>
    <row r="4978" spans="19:22" ht="12.75">
      <c r="S4978" t="str">
        <f>IF(ISNUMBER(SEARCH(ZAKL_DATA!$B$18,FU!$U4978)),U4978,"")</f>
        <v>Svatý Jan nad Malší</v>
      </c>
      <c r="T4978" t="str">
        <f t="array" ref="T4978">IFERROR(INDEX($S$3:$S$6255,SMALL(IF(ISNUMBER(SEARCH("",$S$3:$S$6255)),ROW($S$1:$S$6253),""),ROW(S4976))),"")</f>
        <v>Svatý Jan nad Malší</v>
      </c>
      <c r="U4978" t="s">
        <v>5194</v>
      </c>
      <c r="V4978">
        <v>584878.0</v>
      </c>
    </row>
    <row r="4979" spans="19:22" ht="12.75">
      <c r="S4979" t="str">
        <f>IF(ISNUMBER(SEARCH(ZAKL_DATA!$B$18,FU!$U4979)),U4979,"")</f>
        <v>Svatý Jan pod Skalou</v>
      </c>
      <c r="T4979" t="str">
        <f t="array" ref="T4979">IFERROR(INDEX($S$3:$S$6255,SMALL(IF(ISNUMBER(SEARCH("",$S$3:$S$6255)),ROW($S$1:$S$6253),""),ROW(S4977))),"")</f>
        <v>Svatý Jan pod Skalou</v>
      </c>
      <c r="U4979" t="s">
        <v>4146</v>
      </c>
      <c r="V4979">
        <v>584894.0</v>
      </c>
    </row>
    <row r="4980" spans="19:22" ht="12.75">
      <c r="S4980" t="str">
        <f>IF(ISNUMBER(SEARCH(ZAKL_DATA!$B$18,FU!$U4980)),U4980,"")</f>
        <v>Svatý Jiří</v>
      </c>
      <c r="T4980" t="str">
        <f t="array" ref="T4980">IFERROR(INDEX($S$3:$S$6255,SMALL(IF(ISNUMBER(SEARCH("",$S$3:$S$6255)),ROW($S$1:$S$6253),""),ROW(S4978))),"")</f>
        <v>Svatý Jiří</v>
      </c>
      <c r="U4980" t="s">
        <v>7728</v>
      </c>
      <c r="V4980">
        <v>584908.0</v>
      </c>
    </row>
    <row r="4981" spans="19:22" ht="12.75">
      <c r="S4981" t="str">
        <f>IF(ISNUMBER(SEARCH(ZAKL_DATA!$B$18,FU!$U4981)),U4981,"")</f>
        <v>Svatý Mikuláš</v>
      </c>
      <c r="T4981" t="str">
        <f t="array" ref="T4981">IFERROR(INDEX($S$3:$S$6255,SMALL(IF(ISNUMBER(SEARCH("",$S$3:$S$6255)),ROW($S$1:$S$6253),""),ROW(S4979))),"")</f>
        <v>Svatý Mikuláš</v>
      </c>
      <c r="U4981" t="s">
        <v>4373</v>
      </c>
      <c r="V4981">
        <v>584916.0</v>
      </c>
    </row>
    <row r="4982" spans="19:22" ht="12.75">
      <c r="S4982" t="str">
        <f>IF(ISNUMBER(SEARCH(ZAKL_DATA!$B$18,FU!$U4982)),U4982,"")</f>
        <v>Svébohov</v>
      </c>
      <c r="T4982" t="str">
        <f t="array" ref="T4982">IFERROR(INDEX($S$3:$S$6255,SMALL(IF(ISNUMBER(SEARCH("",$S$3:$S$6255)),ROW($S$1:$S$6253),""),ROW(S4980))),"")</f>
        <v>Svébohov</v>
      </c>
      <c r="U4982" t="s">
        <v>4971</v>
      </c>
      <c r="V4982">
        <v>584924.0</v>
      </c>
    </row>
    <row r="4983" spans="19:22" ht="12.75">
      <c r="S4983" t="str">
        <f>IF(ISNUMBER(SEARCH(ZAKL_DATA!$B$18,FU!$U4983)),U4983,"")</f>
        <v>Svémyslice</v>
      </c>
      <c r="T4983" t="str">
        <f t="array" ref="T4983">IFERROR(INDEX($S$3:$S$6255,SMALL(IF(ISNUMBER(SEARCH("",$S$3:$S$6255)),ROW($S$1:$S$6253),""),ROW(S4981))),"")</f>
        <v>Svémyslice</v>
      </c>
      <c r="U4983" t="s">
        <v>8866</v>
      </c>
      <c r="V4983">
        <v>584932.0</v>
      </c>
    </row>
    <row r="4984" spans="19:22" ht="12.75">
      <c r="S4984" t="str">
        <f>IF(ISNUMBER(SEARCH(ZAKL_DATA!$B$18,FU!$U4984)),U4984,"")</f>
        <v>Svépravice</v>
      </c>
      <c r="T4984" t="str">
        <f t="array" ref="T4984">IFERROR(INDEX($S$3:$S$6255,SMALL(IF(ISNUMBER(SEARCH("",$S$3:$S$6255)),ROW($S$1:$S$6253),""),ROW(S4982))),"")</f>
        <v>Svépravice</v>
      </c>
      <c r="U4984" t="s">
        <v>8900</v>
      </c>
      <c r="V4984">
        <v>584941.0</v>
      </c>
    </row>
    <row r="4985" spans="19:22" ht="12.75">
      <c r="S4985" t="str">
        <f>IF(ISNUMBER(SEARCH(ZAKL_DATA!$B$18,FU!$U4985)),U4985,"")</f>
        <v>Svéradice</v>
      </c>
      <c r="T4985" t="str">
        <f t="array" ref="T4985">IFERROR(INDEX($S$3:$S$6255,SMALL(IF(ISNUMBER(SEARCH("",$S$3:$S$6255)),ROW($S$1:$S$6253),""),ROW(S4983))),"")</f>
        <v>Svéradice</v>
      </c>
      <c r="U4985" t="s">
        <v>6047</v>
      </c>
      <c r="V4985">
        <v>584959.0</v>
      </c>
    </row>
    <row r="4986" spans="19:22" ht="12.75">
      <c r="S4986" t="str">
        <f>IF(ISNUMBER(SEARCH(ZAKL_DATA!$B$18,FU!$U4986)),U4986,"")</f>
        <v>Svésedlice</v>
      </c>
      <c r="T4986" t="str">
        <f t="array" ref="T4986">IFERROR(INDEX($S$3:$S$6255,SMALL(IF(ISNUMBER(SEARCH("",$S$3:$S$6255)),ROW($S$1:$S$6253),""),ROW(S4984))),"")</f>
        <v>Svésedlice</v>
      </c>
      <c r="U4986" t="s">
        <v>5747</v>
      </c>
      <c r="V4986">
        <v>584967.0</v>
      </c>
    </row>
    <row r="4987" spans="19:22" ht="12.75">
      <c r="S4987" t="str">
        <f>IF(ISNUMBER(SEARCH(ZAKL_DATA!$B$18,FU!$U4987)),U4987,"")</f>
        <v>Světce</v>
      </c>
      <c r="T4987" t="str">
        <f t="array" ref="T4987">IFERROR(INDEX($S$3:$S$6255,SMALL(IF(ISNUMBER(SEARCH("",$S$3:$S$6255)),ROW($S$1:$S$6253),""),ROW(S4985))),"")</f>
        <v>Světce</v>
      </c>
      <c r="U4987" t="s">
        <v>6250</v>
      </c>
      <c r="V4987">
        <v>584975.0</v>
      </c>
    </row>
    <row r="4988" spans="19:22" ht="12.75">
      <c r="S4988" t="str">
        <f>IF(ISNUMBER(SEARCH(ZAKL_DATA!$B$18,FU!$U4988)),U4988,"")</f>
        <v>Světec</v>
      </c>
      <c r="T4988" t="str">
        <f t="array" ref="T4988">IFERROR(INDEX($S$3:$S$6255,SMALL(IF(ISNUMBER(SEARCH("",$S$3:$S$6255)),ROW($S$1:$S$6253),""),ROW(S4986))),"")</f>
        <v>Světec</v>
      </c>
      <c r="U4988" t="s">
        <v>6805</v>
      </c>
      <c r="V4988">
        <v>584983.0</v>
      </c>
    </row>
    <row r="4989" spans="19:22" ht="12.75">
      <c r="S4989" t="str">
        <f>IF(ISNUMBER(SEARCH(ZAKL_DATA!$B$18,FU!$U4989)),U4989,"")</f>
        <v>Světí</v>
      </c>
      <c r="T4989" t="str">
        <f t="array" ref="T4989">IFERROR(INDEX($S$3:$S$6255,SMALL(IF(ISNUMBER(SEARCH("",$S$3:$S$6255)),ROW($S$1:$S$6253),""),ROW(S4987))),"")</f>
        <v>Světí</v>
      </c>
      <c r="U4989" t="s">
        <v>5418</v>
      </c>
      <c r="V4989">
        <v>584991.0</v>
      </c>
    </row>
    <row r="4990" spans="19:22" ht="12.75">
      <c r="S4990" t="str">
        <f>IF(ISNUMBER(SEARCH(ZAKL_DATA!$B$18,FU!$U4990)),U4990,"")</f>
        <v>Světice</v>
      </c>
      <c r="T4990" t="str">
        <f t="array" ref="T4990">IFERROR(INDEX($S$3:$S$6255,SMALL(IF(ISNUMBER(SEARCH("",$S$3:$S$6255)),ROW($S$1:$S$6253),""),ROW(S4988))),"")</f>
        <v>Světice</v>
      </c>
      <c r="U4990" t="s">
        <v>4780</v>
      </c>
      <c r="V4990">
        <v>585009.0</v>
      </c>
    </row>
    <row r="4991" spans="19:22" ht="12.75">
      <c r="S4991" t="str">
        <f>IF(ISNUMBER(SEARCH(ZAKL_DATA!$B$18,FU!$U4991)),U4991,"")</f>
        <v>Světlá</v>
      </c>
      <c r="T4991" t="str">
        <f t="array" ref="T4991">IFERROR(INDEX($S$3:$S$6255,SMALL(IF(ISNUMBER(SEARCH("",$S$3:$S$6255)),ROW($S$1:$S$6253),""),ROW(S4989))),"")</f>
        <v>Světlá</v>
      </c>
      <c r="U4991" t="s">
        <v>8063</v>
      </c>
      <c r="V4991">
        <v>585017.0</v>
      </c>
    </row>
    <row r="4992" spans="19:22" ht="12.75">
      <c r="S4992" t="str">
        <f>IF(ISNUMBER(SEARCH(ZAKL_DATA!$B$18,FU!$U4992)),U4992,"")</f>
        <v>Světlá Hora</v>
      </c>
      <c r="T4992" t="str">
        <f t="array" ref="T4992">IFERROR(INDEX($S$3:$S$6255,SMALL(IF(ISNUMBER(SEARCH("",$S$3:$S$6255)),ROW($S$1:$S$6253),""),ROW(S4990))),"")</f>
        <v>Světlá Hora</v>
      </c>
      <c r="U4992" t="s">
        <v>8841</v>
      </c>
      <c r="V4992">
        <v>585025.0</v>
      </c>
    </row>
    <row r="4993" spans="19:22" ht="12.75">
      <c r="S4993" t="str">
        <f>IF(ISNUMBER(SEARCH(ZAKL_DATA!$B$18,FU!$U4993)),U4993,"")</f>
        <v>Světlá nad Sázavou</v>
      </c>
      <c r="T4993" t="str">
        <f t="array" ref="T4993">IFERROR(INDEX($S$3:$S$6255,SMALL(IF(ISNUMBER(SEARCH("",$S$3:$S$6255)),ROW($S$1:$S$6253),""),ROW(S4991))),"")</f>
        <v>Světlá nad Sázavou</v>
      </c>
      <c r="U4993" t="s">
        <v>6933</v>
      </c>
      <c r="V4993">
        <v>585033.0</v>
      </c>
    </row>
    <row r="4994" spans="19:22" ht="12.75">
      <c r="S4994" t="str">
        <f>IF(ISNUMBER(SEARCH(ZAKL_DATA!$B$18,FU!$U4994)),U4994,"")</f>
        <v>Světlá pod Ještědem</v>
      </c>
      <c r="T4994" t="str">
        <f t="array" ref="T4994">IFERROR(INDEX($S$3:$S$6255,SMALL(IF(ISNUMBER(SEARCH("",$S$3:$S$6255)),ROW($S$1:$S$6253),""),ROW(S4992))),"")</f>
        <v>Světlá pod Ještědem</v>
      </c>
      <c r="U4994" t="s">
        <v>6544</v>
      </c>
      <c r="V4994">
        <v>585041.0</v>
      </c>
    </row>
    <row r="4995" spans="19:22" ht="12.75">
      <c r="S4995" t="str">
        <f>IF(ISNUMBER(SEARCH(ZAKL_DATA!$B$18,FU!$U4995)),U4995,"")</f>
        <v>Světlík</v>
      </c>
      <c r="T4995" t="str">
        <f t="array" ref="T4995">IFERROR(INDEX($S$3:$S$6255,SMALL(IF(ISNUMBER(SEARCH("",$S$3:$S$6255)),ROW($S$1:$S$6253),""),ROW(S4993))),"")</f>
        <v>Světlík</v>
      </c>
      <c r="U4995" t="s">
        <v>5255</v>
      </c>
      <c r="V4995">
        <v>585050.0</v>
      </c>
    </row>
    <row r="4996" spans="19:22" ht="12.75">
      <c r="S4996" t="str">
        <f>IF(ISNUMBER(SEARCH(ZAKL_DATA!$B$18,FU!$U4996)),U4996,"")</f>
        <v>Světnov</v>
      </c>
      <c r="T4996" t="str">
        <f t="array" ref="T4996">IFERROR(INDEX($S$3:$S$6255,SMALL(IF(ISNUMBER(SEARCH("",$S$3:$S$6255)),ROW($S$1:$S$6253),""),ROW(S4994))),"")</f>
        <v>Světnov</v>
      </c>
      <c r="U4996" t="s">
        <v>8785</v>
      </c>
      <c r="V4996">
        <v>585068.0</v>
      </c>
    </row>
    <row r="4997" spans="19:22" ht="12.75">
      <c r="S4997" t="str">
        <f>IF(ISNUMBER(SEARCH(ZAKL_DATA!$B$18,FU!$U4997)),U4997,"")</f>
        <v>Sviadnov</v>
      </c>
      <c r="T4997" t="str">
        <f t="array" ref="T4997">IFERROR(INDEX($S$3:$S$6255,SMALL(IF(ISNUMBER(SEARCH("",$S$3:$S$6255)),ROW($S$1:$S$6253),""),ROW(S4995))),"")</f>
        <v>Sviadnov</v>
      </c>
      <c r="U4997" t="s">
        <v>6940</v>
      </c>
      <c r="V4997">
        <v>585076.0</v>
      </c>
    </row>
    <row r="4998" spans="19:22" ht="12.75">
      <c r="S4998" t="str">
        <f>IF(ISNUMBER(SEARCH(ZAKL_DATA!$B$18,FU!$U4998)),U4998,"")</f>
        <v>Svídnice</v>
      </c>
      <c r="T4998" t="str">
        <f t="array" ref="T4998">IFERROR(INDEX($S$3:$S$6255,SMALL(IF(ISNUMBER(SEARCH("",$S$3:$S$6255)),ROW($S$1:$S$6253),""),ROW(S4996))),"")</f>
        <v>Svídnice</v>
      </c>
      <c r="U4998" t="s">
        <v>5462</v>
      </c>
      <c r="V4998">
        <v>585092.0</v>
      </c>
    </row>
    <row r="4999" spans="19:22" ht="12.75">
      <c r="S4999" t="str">
        <f>IF(ISNUMBER(SEARCH(ZAKL_DATA!$B$18,FU!$U4999)),U4999,"")</f>
        <v>Svídnice</v>
      </c>
      <c r="T4999" t="str">
        <f t="array" ref="T4999">IFERROR(INDEX($S$3:$S$6255,SMALL(IF(ISNUMBER(SEARCH("",$S$3:$S$6255)),ROW($S$1:$S$6253),""),ROW(S4997))),"")</f>
        <v>Svídnice</v>
      </c>
      <c r="U4999" t="s">
        <v>5462</v>
      </c>
      <c r="V4999">
        <v>585106.0</v>
      </c>
    </row>
    <row r="5000" spans="19:22" ht="12.75">
      <c r="S5000" t="str">
        <f>IF(ISNUMBER(SEARCH(ZAKL_DATA!$B$18,FU!$U5000)),U5000,"")</f>
        <v>Svijanský Újezd</v>
      </c>
      <c r="T5000" t="str">
        <f t="array" ref="T5000">IFERROR(INDEX($S$3:$S$6255,SMALL(IF(ISNUMBER(SEARCH("",$S$3:$S$6255)),ROW($S$1:$S$6253),""),ROW(S4998))),"")</f>
        <v>Svijanský Újezd</v>
      </c>
      <c r="U5000" t="s">
        <v>6545</v>
      </c>
      <c r="V5000">
        <v>585114.0</v>
      </c>
    </row>
    <row r="5001" spans="19:22" ht="12.75">
      <c r="S5001" t="str">
        <f>IF(ISNUMBER(SEARCH(ZAKL_DATA!$B$18,FU!$U5001)),U5001,"")</f>
        <v>Svijany</v>
      </c>
      <c r="T5001" t="str">
        <f t="array" ref="T5001">IFERROR(INDEX($S$3:$S$6255,SMALL(IF(ISNUMBER(SEARCH("",$S$3:$S$6255)),ROW($S$1:$S$6253),""),ROW(S4999))),"")</f>
        <v>Svijany</v>
      </c>
      <c r="U5001" t="s">
        <v>6546</v>
      </c>
      <c r="V5001">
        <v>585131.0</v>
      </c>
    </row>
    <row r="5002" spans="19:22" ht="12.75">
      <c r="S5002" t="str">
        <f>IF(ISNUMBER(SEARCH(ZAKL_DATA!$B$18,FU!$U5002)),U5002,"")</f>
        <v>Svinaře</v>
      </c>
      <c r="T5002" t="str">
        <f t="array" ref="T5002">IFERROR(INDEX($S$3:$S$6255,SMALL(IF(ISNUMBER(SEARCH("",$S$3:$S$6255)),ROW($S$1:$S$6253),""),ROW(S5000))),"")</f>
        <v>Svinaře</v>
      </c>
      <c r="U5002" t="s">
        <v>4147</v>
      </c>
      <c r="V5002">
        <v>585149.0</v>
      </c>
    </row>
    <row r="5003" spans="19:22" ht="12.75">
      <c r="S5003" t="str">
        <f>IF(ISNUMBER(SEARCH(ZAKL_DATA!$B$18,FU!$U5003)),U5003,"")</f>
        <v>Svinařov</v>
      </c>
      <c r="T5003" t="str">
        <f t="array" ref="T5003">IFERROR(INDEX($S$3:$S$6255,SMALL(IF(ISNUMBER(SEARCH("",$S$3:$S$6255)),ROW($S$1:$S$6253),""),ROW(S5001))),"")</f>
        <v>Svinařov</v>
      </c>
      <c r="U5003" t="s">
        <v>4248</v>
      </c>
      <c r="V5003">
        <v>585157.0</v>
      </c>
    </row>
    <row r="5004" spans="19:22" ht="12.75">
      <c r="S5004" t="str">
        <f>IF(ISNUMBER(SEARCH(ZAKL_DATA!$B$18,FU!$U5004)),U5004,"")</f>
        <v>Svinčany</v>
      </c>
      <c r="T5004" t="str">
        <f t="array" ref="T5004">IFERROR(INDEX($S$3:$S$6255,SMALL(IF(ISNUMBER(SEARCH("",$S$3:$S$6255)),ROW($S$1:$S$6253),""),ROW(S5002))),"")</f>
        <v>Svinčany</v>
      </c>
      <c r="U5004" t="s">
        <v>7409</v>
      </c>
      <c r="V5004">
        <v>585165.0</v>
      </c>
    </row>
    <row r="5005" spans="19:22" ht="12.75">
      <c r="S5005" t="str">
        <f>IF(ISNUMBER(SEARCH(ZAKL_DATA!$B$18,FU!$U5005)),U5005,"")</f>
        <v>Svinošice</v>
      </c>
      <c r="T5005" t="str">
        <f t="array" ref="T5005">IFERROR(INDEX($S$3:$S$6255,SMALL(IF(ISNUMBER(SEARCH("",$S$3:$S$6255)),ROW($S$1:$S$6253),""),ROW(S5003))),"")</f>
        <v>Svinošice</v>
      </c>
      <c r="U5005" t="s">
        <v>7826</v>
      </c>
      <c r="V5005">
        <v>585173.0</v>
      </c>
    </row>
    <row r="5006" spans="19:22" ht="12.75">
      <c r="S5006" t="str">
        <f>IF(ISNUMBER(SEARCH(ZAKL_DATA!$B$18,FU!$U5006)),U5006,"")</f>
        <v>Sviny</v>
      </c>
      <c r="T5006" t="str">
        <f t="array" ref="T5006">IFERROR(INDEX($S$3:$S$6255,SMALL(IF(ISNUMBER(SEARCH("",$S$3:$S$6255)),ROW($S$1:$S$6253),""),ROW(S5004))),"")</f>
        <v>Sviny</v>
      </c>
      <c r="U5006" t="s">
        <v>5815</v>
      </c>
      <c r="V5006">
        <v>585181.0</v>
      </c>
    </row>
    <row r="5007" spans="19:22" ht="12.75">
      <c r="S5007" t="str">
        <f>IF(ISNUMBER(SEARCH(ZAKL_DATA!$B$18,FU!$U5007)),U5007,"")</f>
        <v>Sviny</v>
      </c>
      <c r="T5007" t="str">
        <f t="array" ref="T5007">IFERROR(INDEX($S$3:$S$6255,SMALL(IF(ISNUMBER(SEARCH("",$S$3:$S$6255)),ROW($S$1:$S$6253),""),ROW(S5005))),"")</f>
        <v>Sviny</v>
      </c>
      <c r="U5007" t="s">
        <v>5815</v>
      </c>
      <c r="V5007">
        <v>585190.0</v>
      </c>
    </row>
    <row r="5008" spans="19:22" ht="12.75">
      <c r="S5008" t="str">
        <f>IF(ISNUMBER(SEARCH(ZAKL_DATA!$B$18,FU!$U5008)),U5008,"")</f>
        <v>Svitávka</v>
      </c>
      <c r="T5008" t="str">
        <f t="array" ref="T5008">IFERROR(INDEX($S$3:$S$6255,SMALL(IF(ISNUMBER(SEARCH("",$S$3:$S$6255)),ROW($S$1:$S$6253),""),ROW(S5006))),"")</f>
        <v>Svitávka</v>
      </c>
      <c r="U5008" t="s">
        <v>7827</v>
      </c>
      <c r="V5008">
        <v>585203.0</v>
      </c>
    </row>
    <row r="5009" spans="19:22" ht="12.75">
      <c r="S5009" t="str">
        <f>IF(ISNUMBER(SEARCH(ZAKL_DATA!$B$18,FU!$U5009)),U5009,"")</f>
        <v>Svitavy</v>
      </c>
      <c r="T5009" t="str">
        <f t="array" ref="T5009">IFERROR(INDEX($S$3:$S$6255,SMALL(IF(ISNUMBER(SEARCH("",$S$3:$S$6255)),ROW($S$1:$S$6253),""),ROW(S5007))),"")</f>
        <v>Svitavy</v>
      </c>
      <c r="U5009" t="s">
        <v>7534</v>
      </c>
      <c r="V5009">
        <v>585211.0</v>
      </c>
    </row>
    <row r="5010" spans="19:22" ht="12.75">
      <c r="S5010" t="str">
        <f>IF(ISNUMBER(SEARCH(ZAKL_DATA!$B$18,FU!$U5010)),U5010,"")</f>
        <v>Svoboda nad Úpou</v>
      </c>
      <c r="T5010" t="str">
        <f t="array" ref="T5010">IFERROR(INDEX($S$3:$S$6255,SMALL(IF(ISNUMBER(SEARCH("",$S$3:$S$6255)),ROW($S$1:$S$6253),""),ROW(S5008))),"")</f>
        <v>Svoboda nad Úpou</v>
      </c>
      <c r="U5010" t="s">
        <v>7674</v>
      </c>
      <c r="V5010">
        <v>585220.0</v>
      </c>
    </row>
    <row r="5011" spans="19:22" ht="12.75">
      <c r="S5011" t="str">
        <f>IF(ISNUMBER(SEARCH(ZAKL_DATA!$B$18,FU!$U5011)),U5011,"")</f>
        <v>Svobodné Heřmanice</v>
      </c>
      <c r="T5011" t="str">
        <f t="array" ref="T5011">IFERROR(INDEX($S$3:$S$6255,SMALL(IF(ISNUMBER(SEARCH("",$S$3:$S$6255)),ROW($S$1:$S$6253),""),ROW(S5009))),"")</f>
        <v>Svobodné Heřmanice</v>
      </c>
      <c r="U5011" t="s">
        <v>8842</v>
      </c>
      <c r="V5011">
        <v>585238.0</v>
      </c>
    </row>
    <row r="5012" spans="19:22" ht="12.75">
      <c r="S5012" t="str">
        <f>IF(ISNUMBER(SEARCH(ZAKL_DATA!$B$18,FU!$U5012)),U5012,"")</f>
        <v>Svojanov</v>
      </c>
      <c r="T5012" t="str">
        <f t="array" ref="T5012">IFERROR(INDEX($S$3:$S$6255,SMALL(IF(ISNUMBER(SEARCH("",$S$3:$S$6255)),ROW($S$1:$S$6253),""),ROW(S5010))),"")</f>
        <v>Svojanov</v>
      </c>
      <c r="U5012" t="s">
        <v>7605</v>
      </c>
      <c r="V5012">
        <v>585246.0</v>
      </c>
    </row>
    <row r="5013" spans="19:22" ht="12.75">
      <c r="S5013" t="str">
        <f>IF(ISNUMBER(SEARCH(ZAKL_DATA!$B$18,FU!$U5013)),U5013,"")</f>
        <v>Svojek</v>
      </c>
      <c r="T5013" t="str">
        <f t="array" ref="T5013">IFERROR(INDEX($S$3:$S$6255,SMALL(IF(ISNUMBER(SEARCH("",$S$3:$S$6255)),ROW($S$1:$S$6253),""),ROW(S5011))),"")</f>
        <v>Svojek</v>
      </c>
      <c r="U5013" t="s">
        <v>7524</v>
      </c>
      <c r="V5013">
        <v>585254.0</v>
      </c>
    </row>
    <row r="5014" spans="19:22" ht="12.75">
      <c r="S5014" t="str">
        <f>IF(ISNUMBER(SEARCH(ZAKL_DATA!$B$18,FU!$U5014)),U5014,"")</f>
        <v>Svojetice</v>
      </c>
      <c r="T5014" t="str">
        <f t="array" ref="T5014">IFERROR(INDEX($S$3:$S$6255,SMALL(IF(ISNUMBER(SEARCH("",$S$3:$S$6255)),ROW($S$1:$S$6253),""),ROW(S5012))),"")</f>
        <v>Svojetice</v>
      </c>
      <c r="U5014" t="s">
        <v>4781</v>
      </c>
      <c r="V5014">
        <v>585262.0</v>
      </c>
    </row>
    <row r="5015" spans="19:22" ht="12.75">
      <c r="S5015" t="str">
        <f>IF(ISNUMBER(SEARCH(ZAKL_DATA!$B$18,FU!$U5015)),U5015,"")</f>
        <v>Svojetín</v>
      </c>
      <c r="T5015" t="str">
        <f t="array" ref="T5015">IFERROR(INDEX($S$3:$S$6255,SMALL(IF(ISNUMBER(SEARCH("",$S$3:$S$6255)),ROW($S$1:$S$6253),""),ROW(S5013))),"")</f>
        <v>Svojetín</v>
      </c>
      <c r="U5015" t="s">
        <v>5088</v>
      </c>
      <c r="V5015">
        <v>585271.0</v>
      </c>
    </row>
    <row r="5016" spans="19:22" ht="12.75">
      <c r="S5016" t="str">
        <f>IF(ISNUMBER(SEARCH(ZAKL_DATA!$B$18,FU!$U5016)),U5016,"")</f>
        <v>Svojkov</v>
      </c>
      <c r="T5016" t="str">
        <f t="array" ref="T5016">IFERROR(INDEX($S$3:$S$6255,SMALL(IF(ISNUMBER(SEARCH("",$S$3:$S$6255)),ROW($S$1:$S$6253),""),ROW(S5014))),"")</f>
        <v>Svojkov</v>
      </c>
      <c r="U5016" t="s">
        <v>5288</v>
      </c>
      <c r="V5016">
        <v>585289.0</v>
      </c>
    </row>
    <row r="5017" spans="19:22" ht="12.75">
      <c r="S5017" t="str">
        <f>IF(ISNUMBER(SEARCH(ZAKL_DATA!$B$18,FU!$U5017)),U5017,"")</f>
        <v>Svojkovice</v>
      </c>
      <c r="T5017" t="str">
        <f t="array" ref="T5017">IFERROR(INDEX($S$3:$S$6255,SMALL(IF(ISNUMBER(SEARCH("",$S$3:$S$6255)),ROW($S$1:$S$6253),""),ROW(S5015))),"")</f>
        <v>Svojkovice</v>
      </c>
      <c r="U5017" t="s">
        <v>4976</v>
      </c>
      <c r="V5017">
        <v>585301.0</v>
      </c>
    </row>
    <row r="5018" spans="19:22" ht="12.75">
      <c r="S5018" t="str">
        <f>IF(ISNUMBER(SEARCH(ZAKL_DATA!$B$18,FU!$U5018)),U5018,"")</f>
        <v>Svojkovice</v>
      </c>
      <c r="T5018" t="str">
        <f t="array" ref="T5018">IFERROR(INDEX($S$3:$S$6255,SMALL(IF(ISNUMBER(SEARCH("",$S$3:$S$6255)),ROW($S$1:$S$6253),""),ROW(S5016))),"")</f>
        <v>Svojkovice</v>
      </c>
      <c r="U5018" t="s">
        <v>4976</v>
      </c>
      <c r="V5018">
        <v>585319.0</v>
      </c>
    </row>
    <row r="5019" spans="19:22" ht="12.75">
      <c r="S5019" t="str">
        <f>IF(ISNUMBER(SEARCH(ZAKL_DATA!$B$18,FU!$U5019)),U5019,"")</f>
        <v>Svojšice</v>
      </c>
      <c r="T5019" t="str">
        <f t="array" ref="T5019">IFERROR(INDEX($S$3:$S$6255,SMALL(IF(ISNUMBER(SEARCH("",$S$3:$S$6255)),ROW($S$1:$S$6253),""),ROW(S5017))),"")</f>
        <v>Svojšice</v>
      </c>
      <c r="U5019" t="s">
        <v>4326</v>
      </c>
      <c r="V5019">
        <v>585327.0</v>
      </c>
    </row>
    <row r="5020" spans="19:22" ht="12.75">
      <c r="S5020" t="str">
        <f>IF(ISNUMBER(SEARCH(ZAKL_DATA!$B$18,FU!$U5020)),U5020,"")</f>
        <v>Svojšice</v>
      </c>
      <c r="T5020" t="str">
        <f t="array" ref="T5020">IFERROR(INDEX($S$3:$S$6255,SMALL(IF(ISNUMBER(SEARCH("",$S$3:$S$6255)),ROW($S$1:$S$6253),""),ROW(S5018))),"")</f>
        <v>Svojšice</v>
      </c>
      <c r="U5020" t="s">
        <v>4326</v>
      </c>
      <c r="V5020">
        <v>585343.0</v>
      </c>
    </row>
    <row r="5021" spans="19:22" ht="12.75">
      <c r="S5021" t="str">
        <f>IF(ISNUMBER(SEARCH(ZAKL_DATA!$B$18,FU!$U5021)),U5021,"")</f>
        <v>Svojšice</v>
      </c>
      <c r="T5021" t="str">
        <f t="array" ref="T5021">IFERROR(INDEX($S$3:$S$6255,SMALL(IF(ISNUMBER(SEARCH("",$S$3:$S$6255)),ROW($S$1:$S$6253),""),ROW(S5019))),"")</f>
        <v>Svojšice</v>
      </c>
      <c r="U5021" t="s">
        <v>4326</v>
      </c>
      <c r="V5021">
        <v>585432.0</v>
      </c>
    </row>
    <row r="5022" spans="19:22" ht="12.75">
      <c r="S5022" t="str">
        <f>IF(ISNUMBER(SEARCH(ZAKL_DATA!$B$18,FU!$U5022)),U5022,"")</f>
        <v>Svojšín</v>
      </c>
      <c r="T5022" t="str">
        <f t="array" ref="T5022">IFERROR(INDEX($S$3:$S$6255,SMALL(IF(ISNUMBER(SEARCH("",$S$3:$S$6255)),ROW($S$1:$S$6253),""),ROW(S5020))),"")</f>
        <v>Svojšín</v>
      </c>
      <c r="U5022" t="s">
        <v>6269</v>
      </c>
      <c r="V5022">
        <v>585441.0</v>
      </c>
    </row>
    <row r="5023" spans="19:22" ht="12.75">
      <c r="S5023" t="str">
        <f>IF(ISNUMBER(SEARCH(ZAKL_DATA!$B$18,FU!$U5023)),U5023,"")</f>
        <v>Svor</v>
      </c>
      <c r="T5023" t="str">
        <f t="array" ref="T5023">IFERROR(INDEX($S$3:$S$6255,SMALL(IF(ISNUMBER(SEARCH("",$S$3:$S$6255)),ROW($S$1:$S$6253),""),ROW(S5021))),"")</f>
        <v>Svor</v>
      </c>
      <c r="U5023" t="s">
        <v>6346</v>
      </c>
      <c r="V5023">
        <v>585459.0</v>
      </c>
    </row>
    <row r="5024" spans="19:22" ht="12.75">
      <c r="S5024" t="str">
        <f>IF(ISNUMBER(SEARCH(ZAKL_DATA!$B$18,FU!$U5024)),U5024,"")</f>
        <v>Svrabov</v>
      </c>
      <c r="T5024" t="str">
        <f t="array" ref="T5024">IFERROR(INDEX($S$3:$S$6255,SMALL(IF(ISNUMBER(SEARCH("",$S$3:$S$6255)),ROW($S$1:$S$6253),""),ROW(S5022))),"")</f>
        <v>Svrabov</v>
      </c>
      <c r="U5024" t="s">
        <v>6441</v>
      </c>
      <c r="V5024">
        <v>585467.0</v>
      </c>
    </row>
    <row r="5025" spans="19:22" ht="12.75">
      <c r="S5025" t="str">
        <f>IF(ISNUMBER(SEARCH(ZAKL_DATA!$B$18,FU!$U5025)),U5025,"")</f>
        <v>Svratka</v>
      </c>
      <c r="T5025" t="str">
        <f t="array" ref="T5025">IFERROR(INDEX($S$3:$S$6255,SMALL(IF(ISNUMBER(SEARCH("",$S$3:$S$6255)),ROW($S$1:$S$6253),""),ROW(S5023))),"")</f>
        <v>Svratka</v>
      </c>
      <c r="U5025" t="s">
        <v>8786</v>
      </c>
      <c r="V5025">
        <v>585483.0</v>
      </c>
    </row>
    <row r="5026" spans="19:22" ht="12.75">
      <c r="S5026" t="str">
        <f>IF(ISNUMBER(SEARCH(ZAKL_DATA!$B$18,FU!$U5026)),U5026,"")</f>
        <v>Svratouch</v>
      </c>
      <c r="T5026" t="str">
        <f t="array" ref="T5026">IFERROR(INDEX($S$3:$S$6255,SMALL(IF(ISNUMBER(SEARCH("",$S$3:$S$6255)),ROW($S$1:$S$6253),""),ROW(S5024))),"")</f>
        <v>Svratouch</v>
      </c>
      <c r="U5026" t="s">
        <v>7154</v>
      </c>
      <c r="V5026">
        <v>585491.0</v>
      </c>
    </row>
    <row r="5027" spans="19:22" ht="12.75">
      <c r="S5027" t="str">
        <f>IF(ISNUMBER(SEARCH(ZAKL_DATA!$B$18,FU!$U5027)),U5027,"")</f>
        <v>Svrkyně</v>
      </c>
      <c r="T5027" t="str">
        <f t="array" ref="T5027">IFERROR(INDEX($S$3:$S$6255,SMALL(IF(ISNUMBER(SEARCH("",$S$3:$S$6255)),ROW($S$1:$S$6253),""),ROW(S5025))),"")</f>
        <v>Svrkyně</v>
      </c>
      <c r="U5027" t="s">
        <v>7075</v>
      </c>
      <c r="V5027">
        <v>585505.0</v>
      </c>
    </row>
    <row r="5028" spans="19:22" ht="12.75">
      <c r="S5028" t="str">
        <f>IF(ISNUMBER(SEARCH(ZAKL_DATA!$B$18,FU!$U5028)),U5028,"")</f>
        <v>Sychrov</v>
      </c>
      <c r="T5028" t="str">
        <f t="array" ref="T5028">IFERROR(INDEX($S$3:$S$6255,SMALL(IF(ISNUMBER(SEARCH("",$S$3:$S$6255)),ROW($S$1:$S$6253),""),ROW(S5026))),"")</f>
        <v>Sychrov</v>
      </c>
      <c r="U5028" t="s">
        <v>6547</v>
      </c>
      <c r="V5028">
        <v>585513.0</v>
      </c>
    </row>
    <row r="5029" spans="19:22" ht="12.75">
      <c r="S5029" t="str">
        <f>IF(ISNUMBER(SEARCH(ZAKL_DATA!$B$18,FU!$U5029)),U5029,"")</f>
        <v>Sýkořice</v>
      </c>
      <c r="T5029" t="str">
        <f t="array" ref="T5029">IFERROR(INDEX($S$3:$S$6255,SMALL(IF(ISNUMBER(SEARCH("",$S$3:$S$6255)),ROW($S$1:$S$6253),""),ROW(S5027))),"")</f>
        <v>Sýkořice</v>
      </c>
      <c r="U5029" t="s">
        <v>5089</v>
      </c>
      <c r="V5029">
        <v>585521.0</v>
      </c>
    </row>
    <row r="5030" spans="19:22" ht="12.75">
      <c r="S5030" t="str">
        <f>IF(ISNUMBER(SEARCH(ZAKL_DATA!$B$18,FU!$U5030)),U5030,"")</f>
        <v>Synalov</v>
      </c>
      <c r="T5030" t="str">
        <f t="array" ref="T5030">IFERROR(INDEX($S$3:$S$6255,SMALL(IF(ISNUMBER(SEARCH("",$S$3:$S$6255)),ROW($S$1:$S$6253),""),ROW(S5028))),"")</f>
        <v>Synalov</v>
      </c>
      <c r="U5030" t="s">
        <v>7828</v>
      </c>
      <c r="V5030">
        <v>585530.0</v>
      </c>
    </row>
    <row r="5031" spans="19:22" ht="12.75">
      <c r="S5031" t="str">
        <f>IF(ISNUMBER(SEARCH(ZAKL_DATA!$B$18,FU!$U5031)),U5031,"")</f>
        <v>Synkov-Slemeno</v>
      </c>
      <c r="T5031" t="str">
        <f t="array" ref="T5031">IFERROR(INDEX($S$3:$S$6255,SMALL(IF(ISNUMBER(SEARCH("",$S$3:$S$6255)),ROW($S$1:$S$6253),""),ROW(S5029))),"")</f>
        <v>Synkov-Slemeno</v>
      </c>
      <c r="U5031" t="s">
        <v>7471</v>
      </c>
      <c r="V5031">
        <v>585548.0</v>
      </c>
    </row>
    <row r="5032" spans="19:22" ht="12.75">
      <c r="S5032" t="str">
        <f>IF(ISNUMBER(SEARCH(ZAKL_DATA!$B$18,FU!$U5032)),U5032,"")</f>
        <v>Syrov</v>
      </c>
      <c r="T5032" t="str">
        <f t="array" ref="T5032">IFERROR(INDEX($S$3:$S$6255,SMALL(IF(ISNUMBER(SEARCH("",$S$3:$S$6255)),ROW($S$1:$S$6253),""),ROW(S5030))),"")</f>
        <v>Syrov</v>
      </c>
      <c r="U5032" t="s">
        <v>8901</v>
      </c>
      <c r="V5032">
        <v>585556.0</v>
      </c>
    </row>
    <row r="5033" spans="19:22" ht="12.75">
      <c r="S5033" t="str">
        <f>IF(ISNUMBER(SEARCH(ZAKL_DATA!$B$18,FU!$U5033)),U5033,"")</f>
        <v>Syrovátka</v>
      </c>
      <c r="T5033" t="str">
        <f t="array" ref="T5033">IFERROR(INDEX($S$3:$S$6255,SMALL(IF(ISNUMBER(SEARCH("",$S$3:$S$6255)),ROW($S$1:$S$6253),""),ROW(S5031))),"")</f>
        <v>Syrovátka</v>
      </c>
      <c r="U5033" t="s">
        <v>7046</v>
      </c>
      <c r="V5033">
        <v>585599.0</v>
      </c>
    </row>
    <row r="5034" spans="19:22" ht="12.75">
      <c r="S5034" t="str">
        <f>IF(ISNUMBER(SEARCH(ZAKL_DATA!$B$18,FU!$U5034)),U5034,"")</f>
        <v>Syrovice</v>
      </c>
      <c r="T5034" t="str">
        <f t="array" ref="T5034">IFERROR(INDEX($S$3:$S$6255,SMALL(IF(ISNUMBER(SEARCH("",$S$3:$S$6255)),ROW($S$1:$S$6253),""),ROW(S5032))),"")</f>
        <v>Syrovice</v>
      </c>
      <c r="U5034" t="s">
        <v>7928</v>
      </c>
      <c r="V5034">
        <v>585611.0</v>
      </c>
    </row>
    <row r="5035" spans="19:22" ht="12.75">
      <c r="S5035" t="str">
        <f>IF(ISNUMBER(SEARCH(ZAKL_DATA!$B$18,FU!$U5035)),U5035,"")</f>
        <v>Syrovín</v>
      </c>
      <c r="T5035" t="str">
        <f t="array" ref="T5035">IFERROR(INDEX($S$3:$S$6255,SMALL(IF(ISNUMBER(SEARCH("",$S$3:$S$6255)),ROW($S$1:$S$6253),""),ROW(S5033))),"")</f>
        <v>Syrovín</v>
      </c>
      <c r="U5035" t="s">
        <v>8106</v>
      </c>
      <c r="V5035">
        <v>585661.0</v>
      </c>
    </row>
    <row r="5036" spans="19:22" ht="12.75">
      <c r="S5036" t="str">
        <f>IF(ISNUMBER(SEARCH(ZAKL_DATA!$B$18,FU!$U5036)),U5036,"")</f>
        <v>Syřenov</v>
      </c>
      <c r="T5036" t="str">
        <f t="array" ref="T5036">IFERROR(INDEX($S$3:$S$6255,SMALL(IF(ISNUMBER(SEARCH("",$S$3:$S$6255)),ROW($S$1:$S$6253),""),ROW(S5034))),"")</f>
        <v>Syřenov</v>
      </c>
      <c r="U5036" t="s">
        <v>7525</v>
      </c>
      <c r="V5036">
        <v>585670.0</v>
      </c>
    </row>
    <row r="5037" spans="19:22" ht="12.75">
      <c r="S5037" t="str">
        <f>IF(ISNUMBER(SEARCH(ZAKL_DATA!$B$18,FU!$U5037)),U5037,"")</f>
        <v>Sytno</v>
      </c>
      <c r="T5037" t="str">
        <f t="array" ref="T5037">IFERROR(INDEX($S$3:$S$6255,SMALL(IF(ISNUMBER(SEARCH("",$S$3:$S$6255)),ROW($S$1:$S$6253),""),ROW(S5035))),"")</f>
        <v>Sytno</v>
      </c>
      <c r="U5037" t="s">
        <v>6040</v>
      </c>
      <c r="V5037">
        <v>585726.0</v>
      </c>
    </row>
    <row r="5038" spans="19:22" ht="12.75">
      <c r="S5038" t="str">
        <f>IF(ISNUMBER(SEARCH(ZAKL_DATA!$B$18,FU!$U5038)),U5038,"")</f>
        <v>Šabina</v>
      </c>
      <c r="T5038" t="str">
        <f t="array" ref="T5038">IFERROR(INDEX($S$3:$S$6255,SMALL(IF(ISNUMBER(SEARCH("",$S$3:$S$6255)),ROW($S$1:$S$6253),""),ROW(S5036))),"")</f>
        <v>Šabina</v>
      </c>
      <c r="U5038" t="s">
        <v>4745</v>
      </c>
      <c r="V5038">
        <v>585734.0</v>
      </c>
    </row>
    <row r="5039" spans="19:22" ht="12.75">
      <c r="S5039" t="str">
        <f>IF(ISNUMBER(SEARCH(ZAKL_DATA!$B$18,FU!$U5039)),U5039,"")</f>
        <v>Šafov</v>
      </c>
      <c r="T5039" t="str">
        <f t="array" ref="T5039">IFERROR(INDEX($S$3:$S$6255,SMALL(IF(ISNUMBER(SEARCH("",$S$3:$S$6255)),ROW($S$1:$S$6253),""),ROW(S5037))),"")</f>
        <v>Šafov</v>
      </c>
      <c r="U5039" t="s">
        <v>8654</v>
      </c>
      <c r="V5039">
        <v>585751.0</v>
      </c>
    </row>
    <row r="5040" spans="19:22" ht="12.75">
      <c r="S5040" t="str">
        <f>IF(ISNUMBER(SEARCH(ZAKL_DATA!$B$18,FU!$U5040)),U5040,"")</f>
        <v>Šakvice</v>
      </c>
      <c r="T5040" t="str">
        <f t="array" ref="T5040">IFERROR(INDEX($S$3:$S$6255,SMALL(IF(ISNUMBER(SEARCH("",$S$3:$S$6255)),ROW($S$1:$S$6253),""),ROW(S5038))),"")</f>
        <v>Šakvice</v>
      </c>
      <c r="U5040" t="s">
        <v>7998</v>
      </c>
      <c r="V5040">
        <v>585769.0</v>
      </c>
    </row>
    <row r="5041" spans="19:22" ht="12.75">
      <c r="S5041" t="str">
        <f>IF(ISNUMBER(SEARCH(ZAKL_DATA!$B$18,FU!$U5041)),U5041,"")</f>
        <v>Šanov</v>
      </c>
      <c r="T5041" t="str">
        <f t="array" ref="T5041">IFERROR(INDEX($S$3:$S$6255,SMALL(IF(ISNUMBER(SEARCH("",$S$3:$S$6255)),ROW($S$1:$S$6253),""),ROW(S5039))),"")</f>
        <v>Šanov</v>
      </c>
      <c r="U5041" t="s">
        <v>5090</v>
      </c>
      <c r="V5041">
        <v>585777.0</v>
      </c>
    </row>
    <row r="5042" spans="19:22" ht="12.75">
      <c r="S5042" t="str">
        <f>IF(ISNUMBER(SEARCH(ZAKL_DATA!$B$18,FU!$U5042)),U5042,"")</f>
        <v>Šanov</v>
      </c>
      <c r="T5042" t="str">
        <f t="array" ref="T5042">IFERROR(INDEX($S$3:$S$6255,SMALL(IF(ISNUMBER(SEARCH("",$S$3:$S$6255)),ROW($S$1:$S$6253),""),ROW(S5040))),"")</f>
        <v>Šanov</v>
      </c>
      <c r="U5042" t="s">
        <v>5090</v>
      </c>
      <c r="V5042">
        <v>585793.0</v>
      </c>
    </row>
    <row r="5043" spans="19:22" ht="12.75">
      <c r="S5043" t="str">
        <f>IF(ISNUMBER(SEARCH(ZAKL_DATA!$B$18,FU!$U5043)),U5043,"")</f>
        <v>Šanov</v>
      </c>
      <c r="T5043" t="str">
        <f t="array" ref="T5043">IFERROR(INDEX($S$3:$S$6255,SMALL(IF(ISNUMBER(SEARCH("",$S$3:$S$6255)),ROW($S$1:$S$6253),""),ROW(S5041))),"")</f>
        <v>Šanov</v>
      </c>
      <c r="U5043" t="s">
        <v>5090</v>
      </c>
      <c r="V5043">
        <v>585807.0</v>
      </c>
    </row>
    <row r="5044" spans="19:22" ht="12.75">
      <c r="S5044" t="str">
        <f>IF(ISNUMBER(SEARCH(ZAKL_DATA!$B$18,FU!$U5044)),U5044,"")</f>
        <v>Šaplava</v>
      </c>
      <c r="T5044" t="str">
        <f t="array" ref="T5044">IFERROR(INDEX($S$3:$S$6255,SMALL(IF(ISNUMBER(SEARCH("",$S$3:$S$6255)),ROW($S$1:$S$6253),""),ROW(S5042))),"")</f>
        <v>Šaplava</v>
      </c>
      <c r="U5044" t="s">
        <v>7047</v>
      </c>
      <c r="V5044">
        <v>585815.0</v>
      </c>
    </row>
    <row r="5045" spans="19:22" ht="12.75">
      <c r="S5045" t="str">
        <f>IF(ISNUMBER(SEARCH(ZAKL_DATA!$B$18,FU!$U5045)),U5045,"")</f>
        <v>Šaratice</v>
      </c>
      <c r="T5045" t="str">
        <f t="array" ref="T5045">IFERROR(INDEX($S$3:$S$6255,SMALL(IF(ISNUMBER(SEARCH("",$S$3:$S$6255)),ROW($S$1:$S$6253),""),ROW(S5043))),"")</f>
        <v>Šaratice</v>
      </c>
      <c r="U5045" t="s">
        <v>8568</v>
      </c>
      <c r="V5045">
        <v>585831.0</v>
      </c>
    </row>
    <row r="5046" spans="19:22" ht="12.75">
      <c r="S5046" t="str">
        <f>IF(ISNUMBER(SEARCH(ZAKL_DATA!$B$18,FU!$U5046)),U5046,"")</f>
        <v>Šardice</v>
      </c>
      <c r="T5046" t="str">
        <f t="array" ref="T5046">IFERROR(INDEX($S$3:$S$6255,SMALL(IF(ISNUMBER(SEARCH("",$S$3:$S$6255)),ROW($S$1:$S$6253),""),ROW(S5044))),"")</f>
        <v>Šardice</v>
      </c>
      <c r="U5046" t="s">
        <v>8107</v>
      </c>
      <c r="V5046">
        <v>585858.0</v>
      </c>
    </row>
    <row r="5047" spans="19:22" ht="12.75">
      <c r="S5047" t="str">
        <f>IF(ISNUMBER(SEARCH(ZAKL_DATA!$B$18,FU!$U5047)),U5047,"")</f>
        <v>Šárovcova Lhota</v>
      </c>
      <c r="T5047" t="str">
        <f t="array" ref="T5047">IFERROR(INDEX($S$3:$S$6255,SMALL(IF(ISNUMBER(SEARCH("",$S$3:$S$6255)),ROW($S$1:$S$6253),""),ROW(S5045))),"")</f>
        <v>Šárovcova Lhota</v>
      </c>
      <c r="U5047" t="s">
        <v>7233</v>
      </c>
      <c r="V5047">
        <v>585866.0</v>
      </c>
    </row>
    <row r="5048" spans="19:22" ht="12.75">
      <c r="S5048" t="str">
        <f>IF(ISNUMBER(SEARCH(ZAKL_DATA!$B$18,FU!$U5048)),U5048,"")</f>
        <v>Šarovy</v>
      </c>
      <c r="T5048" t="str">
        <f t="array" ref="T5048">IFERROR(INDEX($S$3:$S$6255,SMALL(IF(ISNUMBER(SEARCH("",$S$3:$S$6255)),ROW($S$1:$S$6253),""),ROW(S5046))),"")</f>
        <v>Šarovy</v>
      </c>
      <c r="U5048" t="s">
        <v>8046</v>
      </c>
      <c r="V5048">
        <v>585874.0</v>
      </c>
    </row>
    <row r="5049" spans="19:22" ht="12.75">
      <c r="S5049" t="str">
        <f>IF(ISNUMBER(SEARCH(ZAKL_DATA!$B$18,FU!$U5049)),U5049,"")</f>
        <v>Šatov</v>
      </c>
      <c r="T5049" t="str">
        <f t="array" ref="T5049">IFERROR(INDEX($S$3:$S$6255,SMALL(IF(ISNUMBER(SEARCH("",$S$3:$S$6255)),ROW($S$1:$S$6253),""),ROW(S5047))),"")</f>
        <v>Šatov</v>
      </c>
      <c r="U5049" t="s">
        <v>8655</v>
      </c>
      <c r="V5049">
        <v>585882.0</v>
      </c>
    </row>
    <row r="5050" spans="19:22" ht="12.75">
      <c r="S5050" t="str">
        <f>IF(ISNUMBER(SEARCH(ZAKL_DATA!$B$18,FU!$U5050)),U5050,"")</f>
        <v>Šebestěnice</v>
      </c>
      <c r="T5050" t="str">
        <f t="array" ref="T5050">IFERROR(INDEX($S$3:$S$6255,SMALL(IF(ISNUMBER(SEARCH("",$S$3:$S$6255)),ROW($S$1:$S$6253),""),ROW(S5048))),"")</f>
        <v>Šebestěnice</v>
      </c>
      <c r="U5050" t="s">
        <v>4108</v>
      </c>
      <c r="V5050">
        <v>585891.0</v>
      </c>
    </row>
    <row r="5051" spans="19:22" ht="12.75">
      <c r="S5051" t="str">
        <f>IF(ISNUMBER(SEARCH(ZAKL_DATA!$B$18,FU!$U5051)),U5051,"")</f>
        <v>Šebetov</v>
      </c>
      <c r="T5051" t="str">
        <f t="array" ref="T5051">IFERROR(INDEX($S$3:$S$6255,SMALL(IF(ISNUMBER(SEARCH("",$S$3:$S$6255)),ROW($S$1:$S$6253),""),ROW(S5049))),"")</f>
        <v>Šebetov</v>
      </c>
      <c r="U5051" t="s">
        <v>7829</v>
      </c>
      <c r="V5051">
        <v>585912.0</v>
      </c>
    </row>
    <row r="5052" spans="19:22" ht="12.75">
      <c r="S5052" t="str">
        <f>IF(ISNUMBER(SEARCH(ZAKL_DATA!$B$18,FU!$U5052)),U5052,"")</f>
        <v>Šebířov</v>
      </c>
      <c r="T5052" t="str">
        <f t="array" ref="T5052">IFERROR(INDEX($S$3:$S$6255,SMALL(IF(ISNUMBER(SEARCH("",$S$3:$S$6255)),ROW($S$1:$S$6253),""),ROW(S5050))),"")</f>
        <v>Šebířov</v>
      </c>
      <c r="U5052" t="s">
        <v>5817</v>
      </c>
      <c r="V5052">
        <v>585921.0</v>
      </c>
    </row>
    <row r="5053" spans="19:22" ht="12.75">
      <c r="S5053" t="str">
        <f>IF(ISNUMBER(SEARCH(ZAKL_DATA!$B$18,FU!$U5053)),U5053,"")</f>
        <v>Šebkovice</v>
      </c>
      <c r="T5053" t="str">
        <f t="array" ref="T5053">IFERROR(INDEX($S$3:$S$6255,SMALL(IF(ISNUMBER(SEARCH("",$S$3:$S$6255)),ROW($S$1:$S$6253),""),ROW(S5051))),"")</f>
        <v>Šebkovice</v>
      </c>
      <c r="U5053" t="s">
        <v>8449</v>
      </c>
      <c r="V5053">
        <v>585939.0</v>
      </c>
    </row>
    <row r="5054" spans="19:22" ht="12.75">
      <c r="S5054" t="str">
        <f>IF(ISNUMBER(SEARCH(ZAKL_DATA!$B$18,FU!$U5054)),U5054,"")</f>
        <v>Šebrov-Kateřina</v>
      </c>
      <c r="T5054" t="str">
        <f t="array" ref="T5054">IFERROR(INDEX($S$3:$S$6255,SMALL(IF(ISNUMBER(SEARCH("",$S$3:$S$6255)),ROW($S$1:$S$6253),""),ROW(S5052))),"")</f>
        <v>Šebrov-Kateřina</v>
      </c>
      <c r="U5054" t="s">
        <v>7830</v>
      </c>
      <c r="V5054">
        <v>585955.0</v>
      </c>
    </row>
    <row r="5055" spans="19:22" ht="12.75">
      <c r="S5055" t="str">
        <f>IF(ISNUMBER(SEARCH(ZAKL_DATA!$B$18,FU!$U5055)),U5055,"")</f>
        <v>Šedivec</v>
      </c>
      <c r="T5055" t="str">
        <f t="array" ref="T5055">IFERROR(INDEX($S$3:$S$6255,SMALL(IF(ISNUMBER(SEARCH("",$S$3:$S$6255)),ROW($S$1:$S$6253),""),ROW(S5053))),"")</f>
        <v>Šedivec</v>
      </c>
      <c r="U5055" t="s">
        <v>7746</v>
      </c>
      <c r="V5055">
        <v>585963.0</v>
      </c>
    </row>
    <row r="5056" spans="19:22" ht="12.75">
      <c r="S5056" t="str">
        <f>IF(ISNUMBER(SEARCH(ZAKL_DATA!$B$18,FU!$U5056)),U5056,"")</f>
        <v>Šelešovice</v>
      </c>
      <c r="T5056" t="str">
        <f t="array" ref="T5056">IFERROR(INDEX($S$3:$S$6255,SMALL(IF(ISNUMBER(SEARCH("",$S$3:$S$6255)),ROW($S$1:$S$6253),""),ROW(S5054))),"")</f>
        <v>Šelešovice</v>
      </c>
      <c r="U5056" t="s">
        <v>6049</v>
      </c>
      <c r="V5056">
        <v>585971.0</v>
      </c>
    </row>
    <row r="5057" spans="19:22" ht="12.75">
      <c r="S5057" t="str">
        <f>IF(ISNUMBER(SEARCH(ZAKL_DATA!$B$18,FU!$U5057)),U5057,"")</f>
        <v>Šemnice</v>
      </c>
      <c r="T5057" t="str">
        <f t="array" ref="T5057">IFERROR(INDEX($S$3:$S$6255,SMALL(IF(ISNUMBER(SEARCH("",$S$3:$S$6255)),ROW($S$1:$S$6253),""),ROW(S5055))),"")</f>
        <v>Šemnice</v>
      </c>
      <c r="U5057" t="s">
        <v>5988</v>
      </c>
      <c r="V5057">
        <v>585980.0</v>
      </c>
    </row>
    <row r="5058" spans="19:22" ht="12.75">
      <c r="S5058" t="str">
        <f>IF(ISNUMBER(SEARCH(ZAKL_DATA!$B$18,FU!$U5058)),U5058,"")</f>
        <v>Šenov</v>
      </c>
      <c r="T5058" t="str">
        <f t="array" ref="T5058">IFERROR(INDEX($S$3:$S$6255,SMALL(IF(ISNUMBER(SEARCH("",$S$3:$S$6255)),ROW($S$1:$S$6253),""),ROW(S5056))),"")</f>
        <v>Šenov</v>
      </c>
      <c r="U5058" t="s">
        <v>8902</v>
      </c>
      <c r="V5058">
        <v>585998.0</v>
      </c>
    </row>
    <row r="5059" spans="19:22" ht="12.75">
      <c r="S5059" t="str">
        <f>IF(ISNUMBER(SEARCH(ZAKL_DATA!$B$18,FU!$U5059)),U5059,"")</f>
        <v>Šenov u Nového Jičína</v>
      </c>
      <c r="T5059" t="str">
        <f t="array" ref="T5059">IFERROR(INDEX($S$3:$S$6255,SMALL(IF(ISNUMBER(SEARCH("",$S$3:$S$6255)),ROW($S$1:$S$6253),""),ROW(S5057))),"")</f>
        <v>Šenov u Nového Jičína</v>
      </c>
      <c r="U5059" t="s">
        <v>5908</v>
      </c>
      <c r="V5059">
        <v>586005.0</v>
      </c>
    </row>
    <row r="5060" spans="19:22" ht="12.75">
      <c r="S5060" t="str">
        <f>IF(ISNUMBER(SEARCH(ZAKL_DATA!$B$18,FU!$U5060)),U5060,"")</f>
        <v>Šerkovice</v>
      </c>
      <c r="T5060" t="str">
        <f t="array" ref="T5060">IFERROR(INDEX($S$3:$S$6255,SMALL(IF(ISNUMBER(SEARCH("",$S$3:$S$6255)),ROW($S$1:$S$6253),""),ROW(S5058))),"")</f>
        <v>Šerkovice</v>
      </c>
      <c r="U5060" t="s">
        <v>7929</v>
      </c>
      <c r="V5060">
        <v>586013.0</v>
      </c>
    </row>
    <row r="5061" spans="19:22" ht="12.75">
      <c r="S5061" t="str">
        <f>IF(ISNUMBER(SEARCH(ZAKL_DATA!$B$18,FU!$U5061)),U5061,"")</f>
        <v>Šestajovice</v>
      </c>
      <c r="T5061" t="str">
        <f t="array" ref="T5061">IFERROR(INDEX($S$3:$S$6255,SMALL(IF(ISNUMBER(SEARCH("",$S$3:$S$6255)),ROW($S$1:$S$6253),""),ROW(S5059))),"")</f>
        <v>Šestajovice</v>
      </c>
      <c r="U5061" t="s">
        <v>4783</v>
      </c>
      <c r="V5061">
        <v>586021.0</v>
      </c>
    </row>
    <row r="5062" spans="19:22" ht="12.75">
      <c r="S5062" t="str">
        <f>IF(ISNUMBER(SEARCH(ZAKL_DATA!$B$18,FU!$U5062)),U5062,"")</f>
        <v>Šestajovice</v>
      </c>
      <c r="T5062" t="str">
        <f t="array" ref="T5062">IFERROR(INDEX($S$3:$S$6255,SMALL(IF(ISNUMBER(SEARCH("",$S$3:$S$6255)),ROW($S$1:$S$6253),""),ROW(S5060))),"")</f>
        <v>Šestajovice</v>
      </c>
      <c r="U5062" t="s">
        <v>4783</v>
      </c>
      <c r="V5062">
        <v>586030.0</v>
      </c>
    </row>
    <row r="5063" spans="19:22" ht="12.75">
      <c r="S5063" t="str">
        <f>IF(ISNUMBER(SEARCH(ZAKL_DATA!$B$18,FU!$U5063)),U5063,"")</f>
        <v>Šetějovice</v>
      </c>
      <c r="T5063" t="str">
        <f t="array" ref="T5063">IFERROR(INDEX($S$3:$S$6255,SMALL(IF(ISNUMBER(SEARCH("",$S$3:$S$6255)),ROW($S$1:$S$6253),""),ROW(S5061))),"")</f>
        <v>Šetějovice</v>
      </c>
      <c r="U5063" t="s">
        <v>4210</v>
      </c>
      <c r="V5063">
        <v>586048.0</v>
      </c>
    </row>
    <row r="5064" spans="19:22" ht="12.75">
      <c r="S5064" t="str">
        <f>IF(ISNUMBER(SEARCH(ZAKL_DATA!$B$18,FU!$U5064)),U5064,"")</f>
        <v>Ševětín</v>
      </c>
      <c r="T5064" t="str">
        <f t="array" ref="T5064">IFERROR(INDEX($S$3:$S$6255,SMALL(IF(ISNUMBER(SEARCH("",$S$3:$S$6255)),ROW($S$1:$S$6253),""),ROW(S5062))),"")</f>
        <v>Ševětín</v>
      </c>
      <c r="U5064" t="s">
        <v>5196</v>
      </c>
      <c r="V5064">
        <v>586056.0</v>
      </c>
    </row>
    <row r="5065" spans="19:22" ht="12.75">
      <c r="S5065" t="str">
        <f>IF(ISNUMBER(SEARCH(ZAKL_DATA!$B$18,FU!$U5065)),U5065,"")</f>
        <v>Šilheřovice</v>
      </c>
      <c r="T5065" t="str">
        <f t="array" ref="T5065">IFERROR(INDEX($S$3:$S$6255,SMALL(IF(ISNUMBER(SEARCH("",$S$3:$S$6255)),ROW($S$1:$S$6253),""),ROW(S5063))),"")</f>
        <v>Šilheřovice</v>
      </c>
      <c r="U5065" t="s">
        <v>3770</v>
      </c>
      <c r="V5065">
        <v>586064.0</v>
      </c>
    </row>
    <row r="5066" spans="19:22" ht="12.75">
      <c r="S5066" t="str">
        <f>IF(ISNUMBER(SEARCH(ZAKL_DATA!$B$18,FU!$U5066)),U5066,"")</f>
        <v>Šimanov</v>
      </c>
      <c r="T5066" t="str">
        <f t="array" ref="T5066">IFERROR(INDEX($S$3:$S$6255,SMALL(IF(ISNUMBER(SEARCH("",$S$3:$S$6255)),ROW($S$1:$S$6253),""),ROW(S5064))),"")</f>
        <v>Šimanov</v>
      </c>
      <c r="U5066" t="s">
        <v>8210</v>
      </c>
      <c r="V5066">
        <v>586072.0</v>
      </c>
    </row>
    <row r="5067" spans="19:22" ht="12.75">
      <c r="S5067" t="str">
        <f>IF(ISNUMBER(SEARCH(ZAKL_DATA!$B$18,FU!$U5067)),U5067,"")</f>
        <v>Šimonovice</v>
      </c>
      <c r="T5067" t="str">
        <f t="array" ref="T5067">IFERROR(INDEX($S$3:$S$6255,SMALL(IF(ISNUMBER(SEARCH("",$S$3:$S$6255)),ROW($S$1:$S$6253),""),ROW(S5065))),"")</f>
        <v>Šimonovice</v>
      </c>
      <c r="U5067" t="s">
        <v>6548</v>
      </c>
      <c r="V5067">
        <v>586081.0</v>
      </c>
    </row>
    <row r="5068" spans="19:22" ht="12.75">
      <c r="S5068" t="str">
        <f>IF(ISNUMBER(SEARCH(ZAKL_DATA!$B$18,FU!$U5068)),U5068,"")</f>
        <v>Šindelová</v>
      </c>
      <c r="T5068" t="str">
        <f t="array" ref="T5068">IFERROR(INDEX($S$3:$S$6255,SMALL(IF(ISNUMBER(SEARCH("",$S$3:$S$6255)),ROW($S$1:$S$6253),""),ROW(S5066))),"")</f>
        <v>Šindelová</v>
      </c>
      <c r="U5068" t="s">
        <v>6230</v>
      </c>
      <c r="V5068">
        <v>586099.0</v>
      </c>
    </row>
    <row r="5069" spans="19:22" ht="12.75">
      <c r="S5069" t="str">
        <f>IF(ISNUMBER(SEARCH(ZAKL_DATA!$B$18,FU!$U5069)),U5069,"")</f>
        <v>Šípy</v>
      </c>
      <c r="T5069" t="str">
        <f t="array" ref="T5069">IFERROR(INDEX($S$3:$S$6255,SMALL(IF(ISNUMBER(SEARCH("",$S$3:$S$6255)),ROW($S$1:$S$6253),""),ROW(S5067))),"")</f>
        <v>Šípy</v>
      </c>
      <c r="U5069" t="s">
        <v>8880</v>
      </c>
      <c r="V5069">
        <v>586102.0</v>
      </c>
    </row>
    <row r="5070" spans="19:22" ht="12.75">
      <c r="S5070" t="str">
        <f>IF(ISNUMBER(SEARCH(ZAKL_DATA!$B$18,FU!$U5070)),U5070,"")</f>
        <v>Široká Niva</v>
      </c>
      <c r="T5070" t="str">
        <f t="array" ref="T5070">IFERROR(INDEX($S$3:$S$6255,SMALL(IF(ISNUMBER(SEARCH("",$S$3:$S$6255)),ROW($S$1:$S$6253),""),ROW(S5068))),"")</f>
        <v>Široká Niva</v>
      </c>
      <c r="U5070" t="s">
        <v>8843</v>
      </c>
      <c r="V5070">
        <v>586111.0</v>
      </c>
    </row>
    <row r="5071" spans="19:22" ht="12.75">
      <c r="S5071" t="str">
        <f>IF(ISNUMBER(SEARCH(ZAKL_DATA!$B$18,FU!$U5071)),U5071,"")</f>
        <v>Široký Důl</v>
      </c>
      <c r="T5071" t="str">
        <f t="array" ref="T5071">IFERROR(INDEX($S$3:$S$6255,SMALL(IF(ISNUMBER(SEARCH("",$S$3:$S$6255)),ROW($S$1:$S$6253),""),ROW(S5069))),"")</f>
        <v>Široký Důl</v>
      </c>
      <c r="U5071" t="s">
        <v>7606</v>
      </c>
      <c r="V5071">
        <v>586129.0</v>
      </c>
    </row>
    <row r="5072" spans="19:22" ht="12.75">
      <c r="S5072" t="str">
        <f>IF(ISNUMBER(SEARCH(ZAKL_DATA!$B$18,FU!$U5072)),U5072,"")</f>
        <v>Šišma</v>
      </c>
      <c r="T5072" t="str">
        <f t="array" ref="T5072">IFERROR(INDEX($S$3:$S$6255,SMALL(IF(ISNUMBER(SEARCH("",$S$3:$S$6255)),ROW($S$1:$S$6253),""),ROW(S5070))),"")</f>
        <v>Šišma</v>
      </c>
      <c r="U5072" t="s">
        <v>5793</v>
      </c>
      <c r="V5072">
        <v>586137.0</v>
      </c>
    </row>
    <row r="5073" spans="19:22" ht="12.75">
      <c r="S5073" t="str">
        <f>IF(ISNUMBER(SEARCH(ZAKL_DATA!$B$18,FU!$U5073)),U5073,"")</f>
        <v>Šitbořice</v>
      </c>
      <c r="T5073" t="str">
        <f t="array" ref="T5073">IFERROR(INDEX($S$3:$S$6255,SMALL(IF(ISNUMBER(SEARCH("",$S$3:$S$6255)),ROW($S$1:$S$6253),""),ROW(S5071))),"")</f>
        <v>Šitbořice</v>
      </c>
      <c r="U5073" t="s">
        <v>7999</v>
      </c>
      <c r="V5073">
        <v>586145.0</v>
      </c>
    </row>
    <row r="5074" spans="19:22" ht="12.75">
      <c r="S5074" t="str">
        <f>IF(ISNUMBER(SEARCH(ZAKL_DATA!$B$18,FU!$U5074)),U5074,"")</f>
        <v>Škrdlovice</v>
      </c>
      <c r="T5074" t="str">
        <f t="array" ref="T5074">IFERROR(INDEX($S$3:$S$6255,SMALL(IF(ISNUMBER(SEARCH("",$S$3:$S$6255)),ROW($S$1:$S$6253),""),ROW(S5072))),"")</f>
        <v>Škrdlovice</v>
      </c>
      <c r="U5074" t="s">
        <v>8787</v>
      </c>
      <c r="V5074">
        <v>586153.0</v>
      </c>
    </row>
    <row r="5075" spans="19:22" ht="12.75">
      <c r="S5075" t="str">
        <f>IF(ISNUMBER(SEARCH(ZAKL_DATA!$B$18,FU!$U5075)),U5075,"")</f>
        <v>Škvorec</v>
      </c>
      <c r="T5075" t="str">
        <f t="array" ref="T5075">IFERROR(INDEX($S$3:$S$6255,SMALL(IF(ISNUMBER(SEARCH("",$S$3:$S$6255)),ROW($S$1:$S$6253),""),ROW(S5073))),"")</f>
        <v>Škvorec</v>
      </c>
      <c r="U5075" t="s">
        <v>4784</v>
      </c>
      <c r="V5075">
        <v>586161.0</v>
      </c>
    </row>
    <row r="5076" spans="19:22" ht="12.75">
      <c r="S5076" t="str">
        <f>IF(ISNUMBER(SEARCH(ZAKL_DATA!$B$18,FU!$U5076)),U5076,"")</f>
        <v>Škvořetice</v>
      </c>
      <c r="T5076" t="str">
        <f t="array" ref="T5076">IFERROR(INDEX($S$3:$S$6255,SMALL(IF(ISNUMBER(SEARCH("",$S$3:$S$6255)),ROW($S$1:$S$6253),""),ROW(S5074))),"")</f>
        <v>Škvořetice</v>
      </c>
      <c r="U5076" t="s">
        <v>5700</v>
      </c>
      <c r="V5076">
        <v>586170.0</v>
      </c>
    </row>
    <row r="5077" spans="19:22" ht="12.75">
      <c r="S5077" t="str">
        <f>IF(ISNUMBER(SEARCH(ZAKL_DATA!$B$18,FU!$U5077)),U5077,"")</f>
        <v>Šlapanice</v>
      </c>
      <c r="T5077" t="str">
        <f t="array" ref="T5077">IFERROR(INDEX($S$3:$S$6255,SMALL(IF(ISNUMBER(SEARCH("",$S$3:$S$6255)),ROW($S$1:$S$6253),""),ROW(S5075))),"")</f>
        <v>Šlapanice</v>
      </c>
      <c r="U5077" t="s">
        <v>4249</v>
      </c>
      <c r="V5077">
        <v>586188.0</v>
      </c>
    </row>
    <row r="5078" spans="19:22" ht="12.75">
      <c r="S5078" t="str">
        <f>IF(ISNUMBER(SEARCH(ZAKL_DATA!$B$18,FU!$U5078)),U5078,"")</f>
        <v>Šlapanice</v>
      </c>
      <c r="T5078" t="str">
        <f t="array" ref="T5078">IFERROR(INDEX($S$3:$S$6255,SMALL(IF(ISNUMBER(SEARCH("",$S$3:$S$6255)),ROW($S$1:$S$6253),""),ROW(S5076))),"")</f>
        <v>Šlapanice</v>
      </c>
      <c r="U5078" t="s">
        <v>4249</v>
      </c>
      <c r="V5078">
        <v>586196.0</v>
      </c>
    </row>
    <row r="5079" spans="19:22" ht="12.75">
      <c r="S5079" t="str">
        <f>IF(ISNUMBER(SEARCH(ZAKL_DATA!$B$18,FU!$U5079)),U5079,"")</f>
        <v>Šlapanov</v>
      </c>
      <c r="T5079" t="str">
        <f t="array" ref="T5079">IFERROR(INDEX($S$3:$S$6255,SMALL(IF(ISNUMBER(SEARCH("",$S$3:$S$6255)),ROW($S$1:$S$6253),""),ROW(S5077))),"")</f>
        <v>Šlapanov</v>
      </c>
      <c r="U5079" t="s">
        <v>6935</v>
      </c>
      <c r="V5079">
        <v>586200.0</v>
      </c>
    </row>
    <row r="5080" spans="19:22" ht="12.75">
      <c r="S5080" t="str">
        <f>IF(ISNUMBER(SEARCH(ZAKL_DATA!$B$18,FU!$U5080)),U5080,"")</f>
        <v>Šléglov</v>
      </c>
      <c r="T5080" t="str">
        <f t="array" ref="T5080">IFERROR(INDEX($S$3:$S$6255,SMALL(IF(ISNUMBER(SEARCH("",$S$3:$S$6255)),ROW($S$1:$S$6253),""),ROW(S5078))),"")</f>
        <v>Šléglov</v>
      </c>
      <c r="U5080" t="s">
        <v>6981</v>
      </c>
      <c r="V5080">
        <v>586218.0</v>
      </c>
    </row>
    <row r="5081" spans="19:22" ht="12.75">
      <c r="S5081" t="str">
        <f>IF(ISNUMBER(SEARCH(ZAKL_DATA!$B$18,FU!$U5081)),U5081,"")</f>
        <v>Šluknov</v>
      </c>
      <c r="T5081" t="str">
        <f t="array" ref="T5081">IFERROR(INDEX($S$3:$S$6255,SMALL(IF(ISNUMBER(SEARCH("",$S$3:$S$6255)),ROW($S$1:$S$6253),""),ROW(S5079))),"")</f>
        <v>Šluknov</v>
      </c>
      <c r="U5081" t="s">
        <v>6411</v>
      </c>
      <c r="V5081">
        <v>586226.0</v>
      </c>
    </row>
    <row r="5082" spans="19:22" ht="12.75">
      <c r="S5082" t="str">
        <f>IF(ISNUMBER(SEARCH(ZAKL_DATA!$B$18,FU!$U5082)),U5082,"")</f>
        <v>Šonov</v>
      </c>
      <c r="T5082" t="str">
        <f t="array" ref="T5082">IFERROR(INDEX($S$3:$S$6255,SMALL(IF(ISNUMBER(SEARCH("",$S$3:$S$6255)),ROW($S$1:$S$6253),""),ROW(S5080))),"")</f>
        <v>Šonov</v>
      </c>
      <c r="U5082" t="s">
        <v>7332</v>
      </c>
      <c r="V5082">
        <v>586234.0</v>
      </c>
    </row>
    <row r="5083" spans="19:22" ht="12.75">
      <c r="S5083" t="str">
        <f>IF(ISNUMBER(SEARCH(ZAKL_DATA!$B$18,FU!$U5083)),U5083,"")</f>
        <v>Šošůvka</v>
      </c>
      <c r="T5083" t="str">
        <f t="array" ref="T5083">IFERROR(INDEX($S$3:$S$6255,SMALL(IF(ISNUMBER(SEARCH("",$S$3:$S$6255)),ROW($S$1:$S$6253),""),ROW(S5081))),"")</f>
        <v>Šošůvka</v>
      </c>
      <c r="U5083" t="s">
        <v>7831</v>
      </c>
      <c r="V5083">
        <v>586242.0</v>
      </c>
    </row>
    <row r="5084" spans="19:22" ht="12.75">
      <c r="S5084" t="str">
        <f>IF(ISNUMBER(SEARCH(ZAKL_DATA!$B$18,FU!$U5084)),U5084,"")</f>
        <v>Špičky</v>
      </c>
      <c r="T5084" t="str">
        <f t="array" ref="T5084">IFERROR(INDEX($S$3:$S$6255,SMALL(IF(ISNUMBER(SEARCH("",$S$3:$S$6255)),ROW($S$1:$S$6253),""),ROW(S5082))),"")</f>
        <v>Špičky</v>
      </c>
      <c r="U5084" t="s">
        <v>6976</v>
      </c>
      <c r="V5084">
        <v>586251.0</v>
      </c>
    </row>
    <row r="5085" spans="19:22" ht="12.75">
      <c r="S5085" t="str">
        <f>IF(ISNUMBER(SEARCH(ZAKL_DATA!$B$18,FU!$U5085)),U5085,"")</f>
        <v>Špindlerův Mlýn</v>
      </c>
      <c r="T5085" t="str">
        <f t="array" ref="T5085">IFERROR(INDEX($S$3:$S$6255,SMALL(IF(ISNUMBER(SEARCH("",$S$3:$S$6255)),ROW($S$1:$S$6253),""),ROW(S5083))),"")</f>
        <v>Špindlerův Mlýn</v>
      </c>
      <c r="U5085" t="s">
        <v>7675</v>
      </c>
      <c r="V5085">
        <v>586269.0</v>
      </c>
    </row>
    <row r="5086" spans="19:22" ht="12.75">
      <c r="S5086" t="str">
        <f>IF(ISNUMBER(SEARCH(ZAKL_DATA!$B$18,FU!$U5086)),U5086,"")</f>
        <v>Štáblovice</v>
      </c>
      <c r="T5086" t="str">
        <f t="array" ref="T5086">IFERROR(INDEX($S$3:$S$6255,SMALL(IF(ISNUMBER(SEARCH("",$S$3:$S$6255)),ROW($S$1:$S$6253),""),ROW(S5084))),"")</f>
        <v>Štáblovice</v>
      </c>
      <c r="U5086" t="s">
        <v>6830</v>
      </c>
      <c r="V5086">
        <v>586277.0</v>
      </c>
    </row>
    <row r="5087" spans="19:22" ht="12.75">
      <c r="S5087" t="str">
        <f>IF(ISNUMBER(SEARCH(ZAKL_DATA!$B$18,FU!$U5087)),U5087,"")</f>
        <v>Šťáhlavy</v>
      </c>
      <c r="T5087" t="str">
        <f t="array" ref="T5087">IFERROR(INDEX($S$3:$S$6255,SMALL(IF(ISNUMBER(SEARCH("",$S$3:$S$6255)),ROW($S$1:$S$6253),""),ROW(S5085))),"")</f>
        <v>Šťáhlavy</v>
      </c>
      <c r="U5087" t="s">
        <v>6101</v>
      </c>
      <c r="V5087">
        <v>586285.0</v>
      </c>
    </row>
    <row r="5088" spans="19:22" ht="12.75">
      <c r="S5088" t="str">
        <f>IF(ISNUMBER(SEARCH(ZAKL_DATA!$B$18,FU!$U5088)),U5088,"")</f>
        <v>Štarnov</v>
      </c>
      <c r="T5088" t="str">
        <f t="array" ref="T5088">IFERROR(INDEX($S$3:$S$6255,SMALL(IF(ISNUMBER(SEARCH("",$S$3:$S$6255)),ROW($S$1:$S$6253),""),ROW(S5086))),"")</f>
        <v>Štarnov</v>
      </c>
      <c r="U5088" t="s">
        <v>5713</v>
      </c>
      <c r="V5088">
        <v>586293.0</v>
      </c>
    </row>
    <row r="5089" spans="19:22" ht="12.75">
      <c r="S5089" t="str">
        <f>IF(ISNUMBER(SEARCH(ZAKL_DATA!$B$18,FU!$U5089)),U5089,"")</f>
        <v>Štědrá</v>
      </c>
      <c r="T5089" t="str">
        <f t="array" ref="T5089">IFERROR(INDEX($S$3:$S$6255,SMALL(IF(ISNUMBER(SEARCH("",$S$3:$S$6255)),ROW($S$1:$S$6253),""),ROW(S5087))),"")</f>
        <v>Štědrá</v>
      </c>
      <c r="U5089" t="s">
        <v>5989</v>
      </c>
      <c r="V5089">
        <v>586307.0</v>
      </c>
    </row>
    <row r="5090" spans="19:22" ht="12.75">
      <c r="S5090" t="str">
        <f>IF(ISNUMBER(SEARCH(ZAKL_DATA!$B$18,FU!$U5090)),U5090,"")</f>
        <v>Štěchov</v>
      </c>
      <c r="T5090" t="str">
        <f t="array" ref="T5090">IFERROR(INDEX($S$3:$S$6255,SMALL(IF(ISNUMBER(SEARCH("",$S$3:$S$6255)),ROW($S$1:$S$6253),""),ROW(S5088))),"")</f>
        <v>Štěchov</v>
      </c>
      <c r="U5090" t="s">
        <v>7832</v>
      </c>
      <c r="V5090">
        <v>586315.0</v>
      </c>
    </row>
    <row r="5091" spans="19:22" ht="12.75">
      <c r="S5091" t="str">
        <f>IF(ISNUMBER(SEARCH(ZAKL_DATA!$B$18,FU!$U5091)),U5091,"")</f>
        <v>Štěchovice</v>
      </c>
      <c r="T5091" t="str">
        <f t="array" ref="T5091">IFERROR(INDEX($S$3:$S$6255,SMALL(IF(ISNUMBER(SEARCH("",$S$3:$S$6255)),ROW($S$1:$S$6253),""),ROW(S5089))),"")</f>
        <v>Štěchovice</v>
      </c>
      <c r="U5091" t="s">
        <v>4623</v>
      </c>
      <c r="V5091">
        <v>586323.0</v>
      </c>
    </row>
    <row r="5092" spans="19:22" ht="12.75">
      <c r="S5092" t="str">
        <f>IF(ISNUMBER(SEARCH(ZAKL_DATA!$B$18,FU!$U5092)),U5092,"")</f>
        <v>Štěchovice</v>
      </c>
      <c r="T5092" t="str">
        <f t="array" ref="T5092">IFERROR(INDEX($S$3:$S$6255,SMALL(IF(ISNUMBER(SEARCH("",$S$3:$S$6255)),ROW($S$1:$S$6253),""),ROW(S5090))),"")</f>
        <v>Štěchovice</v>
      </c>
      <c r="U5092" t="s">
        <v>4623</v>
      </c>
      <c r="V5092">
        <v>586331.0</v>
      </c>
    </row>
    <row r="5093" spans="19:22" ht="12.75">
      <c r="S5093" t="str">
        <f>IF(ISNUMBER(SEARCH(ZAKL_DATA!$B$18,FU!$U5093)),U5093,"")</f>
        <v>Štěkeň</v>
      </c>
      <c r="T5093" t="str">
        <f t="array" ref="T5093">IFERROR(INDEX($S$3:$S$6255,SMALL(IF(ISNUMBER(SEARCH("",$S$3:$S$6255)),ROW($S$1:$S$6253),""),ROW(S5091))),"")</f>
        <v>Štěkeň</v>
      </c>
      <c r="U5093" t="s">
        <v>5701</v>
      </c>
      <c r="V5093">
        <v>586340.0</v>
      </c>
    </row>
    <row r="5094" spans="19:22" ht="12.75">
      <c r="S5094" t="str">
        <f>IF(ISNUMBER(SEARCH(ZAKL_DATA!$B$18,FU!$U5094)),U5094,"")</f>
        <v>Štěměchy</v>
      </c>
      <c r="T5094" t="str">
        <f t="array" ref="T5094">IFERROR(INDEX($S$3:$S$6255,SMALL(IF(ISNUMBER(SEARCH("",$S$3:$S$6255)),ROW($S$1:$S$6253),""),ROW(S5092))),"")</f>
        <v>Štěměchy</v>
      </c>
      <c r="U5094" t="s">
        <v>8450</v>
      </c>
      <c r="V5094">
        <v>586358.0</v>
      </c>
    </row>
    <row r="5095" spans="19:22" ht="12.75">
      <c r="S5095" t="str">
        <f>IF(ISNUMBER(SEARCH(ZAKL_DATA!$B$18,FU!$U5095)),U5095,"")</f>
        <v>Štěnovice</v>
      </c>
      <c r="T5095" t="str">
        <f t="array" ref="T5095">IFERROR(INDEX($S$3:$S$6255,SMALL(IF(ISNUMBER(SEARCH("",$S$3:$S$6255)),ROW($S$1:$S$6253),""),ROW(S5093))),"")</f>
        <v>Štěnovice</v>
      </c>
      <c r="U5095" t="s">
        <v>6102</v>
      </c>
      <c r="V5095">
        <v>586366.0</v>
      </c>
    </row>
    <row r="5096" spans="19:22" ht="12.75">
      <c r="S5096" t="str">
        <f>IF(ISNUMBER(SEARCH(ZAKL_DATA!$B$18,FU!$U5096)),U5096,"")</f>
        <v>Štěnovický Borek</v>
      </c>
      <c r="T5096" t="str">
        <f t="array" ref="T5096">IFERROR(INDEX($S$3:$S$6255,SMALL(IF(ISNUMBER(SEARCH("",$S$3:$S$6255)),ROW($S$1:$S$6253),""),ROW(S5094))),"")</f>
        <v>Štěnovický Borek</v>
      </c>
      <c r="U5096" t="s">
        <v>4851</v>
      </c>
      <c r="V5096">
        <v>586374.0</v>
      </c>
    </row>
    <row r="5097" spans="19:22" ht="12.75">
      <c r="S5097" t="str">
        <f>IF(ISNUMBER(SEARCH(ZAKL_DATA!$B$18,FU!$U5097)),U5097,"")</f>
        <v>Štěpánkovice</v>
      </c>
      <c r="T5097" t="str">
        <f t="array" ref="T5097">IFERROR(INDEX($S$3:$S$6255,SMALL(IF(ISNUMBER(SEARCH("",$S$3:$S$6255)),ROW($S$1:$S$6253),""),ROW(S5095))),"")</f>
        <v>Štěpánkovice</v>
      </c>
      <c r="U5097" t="s">
        <v>3771</v>
      </c>
      <c r="V5097">
        <v>586382.0</v>
      </c>
    </row>
    <row r="5098" spans="19:22" ht="12.75">
      <c r="S5098" t="str">
        <f>IF(ISNUMBER(SEARCH(ZAKL_DATA!$B$18,FU!$U5098)),U5098,"")</f>
        <v>Štěpánov</v>
      </c>
      <c r="T5098" t="str">
        <f t="array" ref="T5098">IFERROR(INDEX($S$3:$S$6255,SMALL(IF(ISNUMBER(SEARCH("",$S$3:$S$6255)),ROW($S$1:$S$6253),""),ROW(S5096))),"")</f>
        <v>Štěpánov</v>
      </c>
      <c r="U5098" t="s">
        <v>3684</v>
      </c>
      <c r="V5098">
        <v>586391.0</v>
      </c>
    </row>
    <row r="5099" spans="19:22" ht="12.75">
      <c r="S5099" t="str">
        <f>IF(ISNUMBER(SEARCH(ZAKL_DATA!$B$18,FU!$U5099)),U5099,"")</f>
        <v>Štěpánov nad Svratkou</v>
      </c>
      <c r="T5099" t="str">
        <f t="array" ref="T5099">IFERROR(INDEX($S$3:$S$6255,SMALL(IF(ISNUMBER(SEARCH("",$S$3:$S$6255)),ROW($S$1:$S$6253),""),ROW(S5097))),"")</f>
        <v>Štěpánov nad Svratkou</v>
      </c>
      <c r="U5099" t="s">
        <v>8788</v>
      </c>
      <c r="V5099">
        <v>586404.0</v>
      </c>
    </row>
    <row r="5100" spans="19:22" ht="12.75">
      <c r="S5100" t="str">
        <f>IF(ISNUMBER(SEARCH(ZAKL_DATA!$B$18,FU!$U5100)),U5100,"")</f>
        <v>Štěpánovice</v>
      </c>
      <c r="T5100" t="str">
        <f t="array" ref="T5100">IFERROR(INDEX($S$3:$S$6255,SMALL(IF(ISNUMBER(SEARCH("",$S$3:$S$6255)),ROW($S$1:$S$6253),""),ROW(S5098))),"")</f>
        <v>Štěpánovice</v>
      </c>
      <c r="U5100" t="s">
        <v>5197</v>
      </c>
      <c r="V5100">
        <v>586412.0</v>
      </c>
    </row>
    <row r="5101" spans="19:22" ht="12.75">
      <c r="S5101" t="str">
        <f>IF(ISNUMBER(SEARCH(ZAKL_DATA!$B$18,FU!$U5101)),U5101,"")</f>
        <v>Štěpánovice</v>
      </c>
      <c r="T5101" t="str">
        <f t="array" ref="T5101">IFERROR(INDEX($S$3:$S$6255,SMALL(IF(ISNUMBER(SEARCH("",$S$3:$S$6255)),ROW($S$1:$S$6253),""),ROW(S5099))),"")</f>
        <v>Štěpánovice</v>
      </c>
      <c r="U5101" t="s">
        <v>5197</v>
      </c>
      <c r="V5101">
        <v>586421.0</v>
      </c>
    </row>
    <row r="5102" spans="19:22" ht="12.75">
      <c r="S5102" t="str">
        <f>IF(ISNUMBER(SEARCH(ZAKL_DATA!$B$18,FU!$U5102)),U5102,"")</f>
        <v>Štěpkov</v>
      </c>
      <c r="T5102" t="str">
        <f t="array" ref="T5102">IFERROR(INDEX($S$3:$S$6255,SMALL(IF(ISNUMBER(SEARCH("",$S$3:$S$6255)),ROW($S$1:$S$6253),""),ROW(S5100))),"")</f>
        <v>Štěpkov</v>
      </c>
      <c r="U5102" t="s">
        <v>8451</v>
      </c>
      <c r="V5102">
        <v>586439.0</v>
      </c>
    </row>
    <row r="5103" spans="19:22" ht="12.75">
      <c r="S5103" t="str">
        <f>IF(ISNUMBER(SEARCH(ZAKL_DATA!$B$18,FU!$U5103)),U5103,"")</f>
        <v>Šternberk</v>
      </c>
      <c r="T5103" t="str">
        <f t="array" ref="T5103">IFERROR(INDEX($S$3:$S$6255,SMALL(IF(ISNUMBER(SEARCH("",$S$3:$S$6255)),ROW($S$1:$S$6253),""),ROW(S5101))),"")</f>
        <v>Šternberk</v>
      </c>
      <c r="U5103" t="s">
        <v>3685</v>
      </c>
      <c r="V5103">
        <v>586447.0</v>
      </c>
    </row>
    <row r="5104" spans="19:22" ht="12.75">
      <c r="S5104" t="str">
        <f>IF(ISNUMBER(SEARCH(ZAKL_DATA!$B$18,FU!$U5104)),U5104,"")</f>
        <v>Štětí</v>
      </c>
      <c r="T5104" t="str">
        <f t="array" ref="T5104">IFERROR(INDEX($S$3:$S$6255,SMALL(IF(ISNUMBER(SEARCH("",$S$3:$S$6255)),ROW($S$1:$S$6253),""),ROW(S5102))),"")</f>
        <v>Štětí</v>
      </c>
      <c r="U5104" t="s">
        <v>6650</v>
      </c>
      <c r="V5104">
        <v>586455.0</v>
      </c>
    </row>
    <row r="5105" spans="19:22" ht="12.75">
      <c r="S5105" t="str">
        <f>IF(ISNUMBER(SEARCH(ZAKL_DATA!$B$18,FU!$U5105)),U5105,"")</f>
        <v>Štětkovice</v>
      </c>
      <c r="T5105" t="str">
        <f t="array" ref="T5105">IFERROR(INDEX($S$3:$S$6255,SMALL(IF(ISNUMBER(SEARCH("",$S$3:$S$6255)),ROW($S$1:$S$6253),""),ROW(S5103))),"")</f>
        <v>Štětkovice</v>
      </c>
      <c r="U5105" t="s">
        <v>4999</v>
      </c>
      <c r="V5105">
        <v>586463.0</v>
      </c>
    </row>
    <row r="5106" spans="19:22" ht="12.75">
      <c r="S5106" t="str">
        <f>IF(ISNUMBER(SEARCH(ZAKL_DATA!$B$18,FU!$U5106)),U5106,"")</f>
        <v>Štíhlice</v>
      </c>
      <c r="T5106" t="str">
        <f t="array" ref="T5106">IFERROR(INDEX($S$3:$S$6255,SMALL(IF(ISNUMBER(SEARCH("",$S$3:$S$6255)),ROW($S$1:$S$6253),""),ROW(S5104))),"")</f>
        <v>Štíhlice</v>
      </c>
      <c r="U5106" t="s">
        <v>7099</v>
      </c>
      <c r="V5106">
        <v>586471.0</v>
      </c>
    </row>
    <row r="5107" spans="19:22" ht="12.75">
      <c r="S5107" t="str">
        <f>IF(ISNUMBER(SEARCH(ZAKL_DATA!$B$18,FU!$U5107)),U5107,"")</f>
        <v>Štichov</v>
      </c>
      <c r="T5107" t="str">
        <f t="array" ref="T5107">IFERROR(INDEX($S$3:$S$6255,SMALL(IF(ISNUMBER(SEARCH("",$S$3:$S$6255)),ROW($S$1:$S$6253),""),ROW(S5105))),"")</f>
        <v>Štichov</v>
      </c>
      <c r="U5107" t="s">
        <v>6687</v>
      </c>
      <c r="V5107">
        <v>586480.0</v>
      </c>
    </row>
    <row r="5108" spans="19:22" ht="12.75">
      <c r="S5108" t="str">
        <f>IF(ISNUMBER(SEARCH(ZAKL_DATA!$B$18,FU!$U5108)),U5108,"")</f>
        <v>Štichovice</v>
      </c>
      <c r="T5108" t="str">
        <f t="array" ref="T5108">IFERROR(INDEX($S$3:$S$6255,SMALL(IF(ISNUMBER(SEARCH("",$S$3:$S$6255)),ROW($S$1:$S$6253),""),ROW(S5106))),"")</f>
        <v>Štichovice</v>
      </c>
      <c r="U5108" t="s">
        <v>7601</v>
      </c>
      <c r="V5108">
        <v>586498.0</v>
      </c>
    </row>
    <row r="5109" spans="19:22" ht="12.75">
      <c r="S5109" t="str">
        <f>IF(ISNUMBER(SEARCH(ZAKL_DATA!$B$18,FU!$U5109)),U5109,"")</f>
        <v>Štipoklasy</v>
      </c>
      <c r="T5109" t="str">
        <f t="array" ref="T5109">IFERROR(INDEX($S$3:$S$6255,SMALL(IF(ISNUMBER(SEARCH("",$S$3:$S$6255)),ROW($S$1:$S$6253),""),ROW(S5107))),"")</f>
        <v>Štipoklasy</v>
      </c>
      <c r="U5109" t="s">
        <v>4061</v>
      </c>
      <c r="V5109">
        <v>586501.0</v>
      </c>
    </row>
    <row r="5110" spans="19:22" ht="12.75">
      <c r="S5110" t="str">
        <f>IF(ISNUMBER(SEARCH(ZAKL_DATA!$B$18,FU!$U5110)),U5110,"")</f>
        <v>Štítary</v>
      </c>
      <c r="T5110" t="str">
        <f t="array" ref="T5110">IFERROR(INDEX($S$3:$S$6255,SMALL(IF(ISNUMBER(SEARCH("",$S$3:$S$6255)),ROW($S$1:$S$6253),""),ROW(S5108))),"")</f>
        <v>Štítary</v>
      </c>
      <c r="U5110" t="s">
        <v>8656</v>
      </c>
      <c r="V5110">
        <v>586510.0</v>
      </c>
    </row>
    <row r="5111" spans="19:22" ht="12.75">
      <c r="S5111" t="str">
        <f>IF(ISNUMBER(SEARCH(ZAKL_DATA!$B$18,FU!$U5111)),U5111,"")</f>
        <v>Štítina</v>
      </c>
      <c r="T5111" t="str">
        <f t="array" ref="T5111">IFERROR(INDEX($S$3:$S$6255,SMALL(IF(ISNUMBER(SEARCH("",$S$3:$S$6255)),ROW($S$1:$S$6253),""),ROW(S5109))),"")</f>
        <v>Štítina</v>
      </c>
      <c r="U5111" t="s">
        <v>3772</v>
      </c>
      <c r="V5111">
        <v>586528.0</v>
      </c>
    </row>
    <row r="5112" spans="19:22" ht="12.75">
      <c r="S5112" t="str">
        <f>IF(ISNUMBER(SEARCH(ZAKL_DATA!$B$18,FU!$U5112)),U5112,"")</f>
        <v>Štítná nad Vláří-Popov</v>
      </c>
      <c r="T5112" t="str">
        <f t="array" ref="T5112">IFERROR(INDEX($S$3:$S$6255,SMALL(IF(ISNUMBER(SEARCH("",$S$3:$S$6255)),ROW($S$1:$S$6253),""),ROW(S5110))),"")</f>
        <v>Štítná nad Vláří-Popov</v>
      </c>
      <c r="U5112" t="s">
        <v>8047</v>
      </c>
      <c r="V5112">
        <v>586536.0</v>
      </c>
    </row>
    <row r="5113" spans="19:22" ht="12.75">
      <c r="S5113" t="str">
        <f>IF(ISNUMBER(SEARCH(ZAKL_DATA!$B$18,FU!$U5113)),U5113,"")</f>
        <v>Štítov</v>
      </c>
      <c r="T5113" t="str">
        <f t="array" ref="T5113">IFERROR(INDEX($S$3:$S$6255,SMALL(IF(ISNUMBER(SEARCH("",$S$3:$S$6255)),ROW($S$1:$S$6253),""),ROW(S5111))),"")</f>
        <v>Štítov</v>
      </c>
      <c r="U5113" t="s">
        <v>7647</v>
      </c>
      <c r="V5113">
        <v>586544.0</v>
      </c>
    </row>
    <row r="5114" spans="19:22" ht="12.75">
      <c r="S5114" t="str">
        <f>IF(ISNUMBER(SEARCH(ZAKL_DATA!$B$18,FU!$U5114)),U5114,"")</f>
        <v>Štíty</v>
      </c>
      <c r="T5114" t="str">
        <f t="array" ref="T5114">IFERROR(INDEX($S$3:$S$6255,SMALL(IF(ISNUMBER(SEARCH("",$S$3:$S$6255)),ROW($S$1:$S$6253),""),ROW(S5112))),"")</f>
        <v>Štíty</v>
      </c>
      <c r="U5114" t="s">
        <v>4975</v>
      </c>
      <c r="V5114">
        <v>586552.0</v>
      </c>
    </row>
    <row r="5115" spans="19:22" ht="12.75">
      <c r="S5115" t="str">
        <f>IF(ISNUMBER(SEARCH(ZAKL_DATA!$B$18,FU!$U5115)),U5115,"")</f>
        <v>Štoky</v>
      </c>
      <c r="T5115" t="str">
        <f t="array" ref="T5115">IFERROR(INDEX($S$3:$S$6255,SMALL(IF(ISNUMBER(SEARCH("",$S$3:$S$6255)),ROW($S$1:$S$6253),""),ROW(S5113))),"")</f>
        <v>Štoky</v>
      </c>
      <c r="U5115" t="s">
        <v>6936</v>
      </c>
      <c r="V5115">
        <v>586561.0</v>
      </c>
    </row>
    <row r="5116" spans="19:22" ht="12.75">
      <c r="S5116" t="str">
        <f>IF(ISNUMBER(SEARCH(ZAKL_DATA!$B$18,FU!$U5116)),U5116,"")</f>
        <v>Štramberk</v>
      </c>
      <c r="T5116" t="str">
        <f t="array" ref="T5116">IFERROR(INDEX($S$3:$S$6255,SMALL(IF(ISNUMBER(SEARCH("",$S$3:$S$6255)),ROW($S$1:$S$6253),""),ROW(S5114))),"")</f>
        <v>Štramberk</v>
      </c>
      <c r="U5116" t="s">
        <v>8976</v>
      </c>
      <c r="V5116">
        <v>586579.0</v>
      </c>
    </row>
    <row r="5117" spans="19:22" ht="12.75">
      <c r="S5117" t="str">
        <f>IF(ISNUMBER(SEARCH(ZAKL_DATA!$B$18,FU!$U5117)),U5117,"")</f>
        <v>Študlov</v>
      </c>
      <c r="T5117" t="str">
        <f t="array" ref="T5117">IFERROR(INDEX($S$3:$S$6255,SMALL(IF(ISNUMBER(SEARCH("",$S$3:$S$6255)),ROW($S$1:$S$6253),""),ROW(S5115))),"")</f>
        <v>Študlov</v>
      </c>
      <c r="U5117" t="s">
        <v>5179</v>
      </c>
      <c r="V5117">
        <v>586587.0</v>
      </c>
    </row>
    <row r="5118" spans="19:22" ht="12.75">
      <c r="S5118" t="str">
        <f>IF(ISNUMBER(SEARCH(ZAKL_DATA!$B$18,FU!$U5118)),U5118,"")</f>
        <v>Študlov</v>
      </c>
      <c r="T5118" t="str">
        <f t="array" ref="T5118">IFERROR(INDEX($S$3:$S$6255,SMALL(IF(ISNUMBER(SEARCH("",$S$3:$S$6255)),ROW($S$1:$S$6253),""),ROW(S5116))),"")</f>
        <v>Študlov</v>
      </c>
      <c r="U5118" t="s">
        <v>5179</v>
      </c>
      <c r="V5118">
        <v>586595.0</v>
      </c>
    </row>
    <row r="5119" spans="19:22" ht="12.75">
      <c r="S5119" t="str">
        <f>IF(ISNUMBER(SEARCH(ZAKL_DATA!$B$18,FU!$U5119)),U5119,"")</f>
        <v>Šubířov</v>
      </c>
      <c r="T5119" t="str">
        <f t="array" ref="T5119">IFERROR(INDEX($S$3:$S$6255,SMALL(IF(ISNUMBER(SEARCH("",$S$3:$S$6255)),ROW($S$1:$S$6253),""),ROW(S5117))),"")</f>
        <v>Šubířov</v>
      </c>
      <c r="U5119" t="s">
        <v>8355</v>
      </c>
      <c r="V5119">
        <v>586609.0</v>
      </c>
    </row>
    <row r="5120" spans="19:22" ht="12.75">
      <c r="S5120" t="str">
        <f>IF(ISNUMBER(SEARCH(ZAKL_DATA!$B$18,FU!$U5120)),U5120,"")</f>
        <v>Šumavské Hoštice</v>
      </c>
      <c r="T5120" t="str">
        <f t="array" ref="T5120">IFERROR(INDEX($S$3:$S$6255,SMALL(IF(ISNUMBER(SEARCH("",$S$3:$S$6255)),ROW($S$1:$S$6253),""),ROW(S5118))),"")</f>
        <v>Šumavské Hoštice</v>
      </c>
      <c r="U5120" t="s">
        <v>5621</v>
      </c>
      <c r="V5120">
        <v>586617.0</v>
      </c>
    </row>
    <row r="5121" spans="19:22" ht="12.75">
      <c r="S5121" t="str">
        <f>IF(ISNUMBER(SEARCH(ZAKL_DATA!$B$18,FU!$U5121)),U5121,"")</f>
        <v>Šumice</v>
      </c>
      <c r="T5121" t="str">
        <f t="array" ref="T5121">IFERROR(INDEX($S$3:$S$6255,SMALL(IF(ISNUMBER(SEARCH("",$S$3:$S$6255)),ROW($S$1:$S$6253),""),ROW(S5119))),"")</f>
        <v>Šumice</v>
      </c>
      <c r="U5121" t="s">
        <v>8505</v>
      </c>
      <c r="V5121">
        <v>586625.0</v>
      </c>
    </row>
    <row r="5122" spans="19:22" ht="12.75">
      <c r="S5122" t="str">
        <f>IF(ISNUMBER(SEARCH(ZAKL_DATA!$B$18,FU!$U5122)),U5122,"")</f>
        <v>Šumice</v>
      </c>
      <c r="T5122" t="str">
        <f t="array" ref="T5122">IFERROR(INDEX($S$3:$S$6255,SMALL(IF(ISNUMBER(SEARCH("",$S$3:$S$6255)),ROW($S$1:$S$6253),""),ROW(S5120))),"")</f>
        <v>Šumice</v>
      </c>
      <c r="U5122" t="s">
        <v>8505</v>
      </c>
      <c r="V5122">
        <v>586633.0</v>
      </c>
    </row>
    <row r="5123" spans="19:22" ht="12.75">
      <c r="S5123" t="str">
        <f>IF(ISNUMBER(SEARCH(ZAKL_DATA!$B$18,FU!$U5123)),U5123,"")</f>
        <v>Šumná</v>
      </c>
      <c r="T5123" t="str">
        <f t="array" ref="T5123">IFERROR(INDEX($S$3:$S$6255,SMALL(IF(ISNUMBER(SEARCH("",$S$3:$S$6255)),ROW($S$1:$S$6253),""),ROW(S5121))),"")</f>
        <v>Šumná</v>
      </c>
      <c r="U5123" t="s">
        <v>8657</v>
      </c>
      <c r="V5123">
        <v>586641.0</v>
      </c>
    </row>
    <row r="5124" spans="19:22" ht="12.75">
      <c r="S5124" t="str">
        <f>IF(ISNUMBER(SEARCH(ZAKL_DATA!$B$18,FU!$U5124)),U5124,"")</f>
        <v>Šumperk</v>
      </c>
      <c r="T5124" t="str">
        <f t="array" ref="T5124">IFERROR(INDEX($S$3:$S$6255,SMALL(IF(ISNUMBER(SEARCH("",$S$3:$S$6255)),ROW($S$1:$S$6253),""),ROW(S5122))),"")</f>
        <v>Šumperk</v>
      </c>
      <c r="U5124" t="s">
        <v>3913</v>
      </c>
      <c r="V5124">
        <v>586650.0</v>
      </c>
    </row>
    <row r="5125" spans="19:22" ht="12.75">
      <c r="S5125" t="str">
        <f>IF(ISNUMBER(SEARCH(ZAKL_DATA!$B$18,FU!$U5125)),U5125,"")</f>
        <v>Šumvald</v>
      </c>
      <c r="T5125" t="str">
        <f t="array" ref="T5125">IFERROR(INDEX($S$3:$S$6255,SMALL(IF(ISNUMBER(SEARCH("",$S$3:$S$6255)),ROW($S$1:$S$6253),""),ROW(S5123))),"")</f>
        <v>Šumvald</v>
      </c>
      <c r="U5125" t="s">
        <v>3686</v>
      </c>
      <c r="V5125">
        <v>586668.0</v>
      </c>
    </row>
    <row r="5126" spans="19:22" ht="12.75">
      <c r="S5126" t="str">
        <f>IF(ISNUMBER(SEARCH(ZAKL_DATA!$B$18,FU!$U5126)),U5126,"")</f>
        <v>Švábenice</v>
      </c>
      <c r="T5126" t="str">
        <f t="array" ref="T5126">IFERROR(INDEX($S$3:$S$6255,SMALL(IF(ISNUMBER(SEARCH("",$S$3:$S$6255)),ROW($S$1:$S$6253),""),ROW(S5124))),"")</f>
        <v>Švábenice</v>
      </c>
      <c r="U5126" t="s">
        <v>8569</v>
      </c>
      <c r="V5126">
        <v>586676.0</v>
      </c>
    </row>
    <row r="5127" spans="19:22" ht="12.75">
      <c r="S5127" t="str">
        <f>IF(ISNUMBER(SEARCH(ZAKL_DATA!$B$18,FU!$U5127)),U5127,"")</f>
        <v>Švábov</v>
      </c>
      <c r="T5127" t="str">
        <f t="array" ref="T5127">IFERROR(INDEX($S$3:$S$6255,SMALL(IF(ISNUMBER(SEARCH("",$S$3:$S$6255)),ROW($S$1:$S$6253),""),ROW(S5125))),"")</f>
        <v>Švábov</v>
      </c>
      <c r="U5127" t="s">
        <v>5357</v>
      </c>
      <c r="V5127">
        <v>586684.0</v>
      </c>
    </row>
    <row r="5128" spans="19:22" ht="12.75">
      <c r="S5128" t="str">
        <f>IF(ISNUMBER(SEARCH(ZAKL_DATA!$B$18,FU!$U5128)),U5128,"")</f>
        <v>Švihov</v>
      </c>
      <c r="T5128" t="str">
        <f t="array" ref="T5128">IFERROR(INDEX($S$3:$S$6255,SMALL(IF(ISNUMBER(SEARCH("",$S$3:$S$6255)),ROW($S$1:$S$6253),""),ROW(S5126))),"")</f>
        <v>Švihov</v>
      </c>
      <c r="U5128" t="s">
        <v>6051</v>
      </c>
      <c r="V5128">
        <v>586692.0</v>
      </c>
    </row>
    <row r="5129" spans="19:22" ht="12.75">
      <c r="S5129" t="str">
        <f>IF(ISNUMBER(SEARCH(ZAKL_DATA!$B$18,FU!$U5129)),U5129,"")</f>
        <v>Švihov</v>
      </c>
      <c r="T5129" t="str">
        <f t="array" ref="T5129">IFERROR(INDEX($S$3:$S$6255,SMALL(IF(ISNUMBER(SEARCH("",$S$3:$S$6255)),ROW($S$1:$S$6253),""),ROW(S5127))),"")</f>
        <v>Švihov</v>
      </c>
      <c r="U5129" t="s">
        <v>6051</v>
      </c>
      <c r="V5129">
        <v>586706.0</v>
      </c>
    </row>
    <row r="5130" spans="19:22" ht="12.75">
      <c r="S5130" t="str">
        <f>IF(ISNUMBER(SEARCH(ZAKL_DATA!$B$18,FU!$U5130)),U5130,"")</f>
        <v>Tábor</v>
      </c>
      <c r="T5130" t="str">
        <f t="array" ref="T5130">IFERROR(INDEX($S$3:$S$6255,SMALL(IF(ISNUMBER(SEARCH("",$S$3:$S$6255)),ROW($S$1:$S$6253),""),ROW(S5128))),"")</f>
        <v>Tábor</v>
      </c>
      <c r="U5130" t="s">
        <v>5715</v>
      </c>
      <c r="V5130">
        <v>586714.0</v>
      </c>
    </row>
    <row r="5131" spans="19:22" ht="12.75">
      <c r="S5131" t="str">
        <f>IF(ISNUMBER(SEARCH(ZAKL_DATA!$B$18,FU!$U5131)),U5131,"")</f>
        <v>Tachlovice</v>
      </c>
      <c r="T5131" t="str">
        <f t="array" ref="T5131">IFERROR(INDEX($S$3:$S$6255,SMALL(IF(ISNUMBER(SEARCH("",$S$3:$S$6255)),ROW($S$1:$S$6253),""),ROW(S5129))),"")</f>
        <v>Tachlovice</v>
      </c>
      <c r="U5131" t="s">
        <v>4148</v>
      </c>
      <c r="V5131">
        <v>586722.0</v>
      </c>
    </row>
    <row r="5132" spans="19:22" ht="12.75">
      <c r="S5132" t="str">
        <f>IF(ISNUMBER(SEARCH(ZAKL_DATA!$B$18,FU!$U5132)),U5132,"")</f>
        <v>Tachov</v>
      </c>
      <c r="T5132" t="str">
        <f t="array" ref="T5132">IFERROR(INDEX($S$3:$S$6255,SMALL(IF(ISNUMBER(SEARCH("",$S$3:$S$6255)),ROW($S$1:$S$6253),""),ROW(S5130))),"")</f>
        <v>Tachov</v>
      </c>
      <c r="U5132" t="s">
        <v>5857</v>
      </c>
      <c r="V5132">
        <v>586731.0</v>
      </c>
    </row>
    <row r="5133" spans="19:22" ht="12.75">
      <c r="S5133" t="str">
        <f>IF(ISNUMBER(SEARCH(ZAKL_DATA!$B$18,FU!$U5133)),U5133,"")</f>
        <v>Tachov</v>
      </c>
      <c r="T5133" t="str">
        <f t="array" ref="T5133">IFERROR(INDEX($S$3:$S$6255,SMALL(IF(ISNUMBER(SEARCH("",$S$3:$S$6255)),ROW($S$1:$S$6253),""),ROW(S5131))),"")</f>
        <v>Tachov</v>
      </c>
      <c r="U5133" t="s">
        <v>5857</v>
      </c>
      <c r="V5133">
        <v>586749.0</v>
      </c>
    </row>
    <row r="5134" spans="19:22" ht="12.75">
      <c r="S5134" t="str">
        <f>IF(ISNUMBER(SEARCH(ZAKL_DATA!$B$18,FU!$U5134)),U5134,"")</f>
        <v>Tálín</v>
      </c>
      <c r="T5134" t="str">
        <f t="array" ref="T5134">IFERROR(INDEX($S$3:$S$6255,SMALL(IF(ISNUMBER(SEARCH("",$S$3:$S$6255)),ROW($S$1:$S$6253),""),ROW(S5132))),"")</f>
        <v>Tálín</v>
      </c>
      <c r="U5134" t="s">
        <v>5567</v>
      </c>
      <c r="V5134">
        <v>586757.0</v>
      </c>
    </row>
    <row r="5135" spans="19:22" ht="12.75">
      <c r="S5135" t="str">
        <f>IF(ISNUMBER(SEARCH(ZAKL_DATA!$B$18,FU!$U5135)),U5135,"")</f>
        <v>Tanvald</v>
      </c>
      <c r="T5135" t="str">
        <f t="array" ref="T5135">IFERROR(INDEX($S$3:$S$6255,SMALL(IF(ISNUMBER(SEARCH("",$S$3:$S$6255)),ROW($S$1:$S$6253),""),ROW(S5133))),"")</f>
        <v>Tanvald</v>
      </c>
      <c r="U5135" t="s">
        <v>6493</v>
      </c>
      <c r="V5135">
        <v>586765.0</v>
      </c>
    </row>
    <row r="5136" spans="19:22" ht="12.75">
      <c r="S5136" t="str">
        <f>IF(ISNUMBER(SEARCH(ZAKL_DATA!$B$18,FU!$U5136)),U5136,"")</f>
        <v>Tasov</v>
      </c>
      <c r="T5136" t="str">
        <f t="array" ref="T5136">IFERROR(INDEX($S$3:$S$6255,SMALL(IF(ISNUMBER(SEARCH("",$S$3:$S$6255)),ROW($S$1:$S$6253),""),ROW(S5134))),"")</f>
        <v>Tasov</v>
      </c>
      <c r="U5136" t="s">
        <v>8108</v>
      </c>
      <c r="V5136">
        <v>586773.0</v>
      </c>
    </row>
    <row r="5137" spans="19:22" ht="12.75">
      <c r="S5137" t="str">
        <f>IF(ISNUMBER(SEARCH(ZAKL_DATA!$B$18,FU!$U5137)),U5137,"")</f>
        <v>Tasov</v>
      </c>
      <c r="T5137" t="str">
        <f t="array" ref="T5137">IFERROR(INDEX($S$3:$S$6255,SMALL(IF(ISNUMBER(SEARCH("",$S$3:$S$6255)),ROW($S$1:$S$6253),""),ROW(S5135))),"")</f>
        <v>Tasov</v>
      </c>
      <c r="U5137" t="s">
        <v>8108</v>
      </c>
      <c r="V5137">
        <v>586781.0</v>
      </c>
    </row>
    <row r="5138" spans="19:22" ht="12.75">
      <c r="S5138" t="str">
        <f>IF(ISNUMBER(SEARCH(ZAKL_DATA!$B$18,FU!$U5138)),U5138,"")</f>
        <v>Tasovice</v>
      </c>
      <c r="T5138" t="str">
        <f t="array" ref="T5138">IFERROR(INDEX($S$3:$S$6255,SMALL(IF(ISNUMBER(SEARCH("",$S$3:$S$6255)),ROW($S$1:$S$6253),""),ROW(S5136))),"")</f>
        <v>Tasovice</v>
      </c>
      <c r="U5138" t="s">
        <v>7833</v>
      </c>
      <c r="V5138">
        <v>586790.0</v>
      </c>
    </row>
    <row r="5139" spans="19:22" ht="12.75">
      <c r="S5139" t="str">
        <f>IF(ISNUMBER(SEARCH(ZAKL_DATA!$B$18,FU!$U5139)),U5139,"")</f>
        <v>Tasovice</v>
      </c>
      <c r="T5139" t="str">
        <f t="array" ref="T5139">IFERROR(INDEX($S$3:$S$6255,SMALL(IF(ISNUMBER(SEARCH("",$S$3:$S$6255)),ROW($S$1:$S$6253),""),ROW(S5137))),"")</f>
        <v>Tasovice</v>
      </c>
      <c r="U5139" t="s">
        <v>7833</v>
      </c>
      <c r="V5139">
        <v>586803.0</v>
      </c>
    </row>
    <row r="5140" spans="19:22" ht="12.75">
      <c r="S5140" t="str">
        <f>IF(ISNUMBER(SEARCH(ZAKL_DATA!$B$18,FU!$U5140)),U5140,"")</f>
        <v>Tašov</v>
      </c>
      <c r="T5140" t="str">
        <f t="array" ref="T5140">IFERROR(INDEX($S$3:$S$6255,SMALL(IF(ISNUMBER(SEARCH("",$S$3:$S$6255)),ROW($S$1:$S$6253),""),ROW(S5138))),"")</f>
        <v>Tašov</v>
      </c>
      <c r="U5140" t="s">
        <v>6827</v>
      </c>
      <c r="V5140">
        <v>586811.0</v>
      </c>
    </row>
    <row r="5141" spans="19:22" ht="12.75">
      <c r="S5141" t="str">
        <f>IF(ISNUMBER(SEARCH(ZAKL_DATA!$B$18,FU!$U5141)),U5141,"")</f>
        <v>Tatce</v>
      </c>
      <c r="T5141" t="str">
        <f t="array" ref="T5141">IFERROR(INDEX($S$3:$S$6255,SMALL(IF(ISNUMBER(SEARCH("",$S$3:$S$6255)),ROW($S$1:$S$6253),""),ROW(S5139))),"")</f>
        <v>Tatce</v>
      </c>
      <c r="U5141" t="s">
        <v>4707</v>
      </c>
      <c r="V5141">
        <v>586820.0</v>
      </c>
    </row>
    <row r="5142" spans="19:22" ht="12.75">
      <c r="S5142" t="str">
        <f>IF(ISNUMBER(SEARCH(ZAKL_DATA!$B$18,FU!$U5142)),U5142,"")</f>
        <v>Tatenice</v>
      </c>
      <c r="T5142" t="str">
        <f t="array" ref="T5142">IFERROR(INDEX($S$3:$S$6255,SMALL(IF(ISNUMBER(SEARCH("",$S$3:$S$6255)),ROW($S$1:$S$6253),""),ROW(S5140))),"")</f>
        <v>Tatenice</v>
      </c>
      <c r="U5142" t="s">
        <v>7747</v>
      </c>
      <c r="V5142">
        <v>586838.0</v>
      </c>
    </row>
    <row r="5143" spans="19:22" ht="12.75">
      <c r="S5143" t="str">
        <f>IF(ISNUMBER(SEARCH(ZAKL_DATA!$B$18,FU!$U5143)),U5143,"")</f>
        <v>Tatiná</v>
      </c>
      <c r="T5143" t="str">
        <f t="array" ref="T5143">IFERROR(INDEX($S$3:$S$6255,SMALL(IF(ISNUMBER(SEARCH("",$S$3:$S$6255)),ROW($S$1:$S$6253),""),ROW(S5141))),"")</f>
        <v>Tatiná</v>
      </c>
      <c r="U5143" t="s">
        <v>7616</v>
      </c>
      <c r="V5143">
        <v>586846.0</v>
      </c>
    </row>
    <row r="5144" spans="19:22" ht="12.75">
      <c r="S5144" t="str">
        <f>IF(ISNUMBER(SEARCH(ZAKL_DATA!$B$18,FU!$U5144)),U5144,"")</f>
        <v>Tatobity</v>
      </c>
      <c r="T5144" t="str">
        <f t="array" ref="T5144">IFERROR(INDEX($S$3:$S$6255,SMALL(IF(ISNUMBER(SEARCH("",$S$3:$S$6255)),ROW($S$1:$S$6253),""),ROW(S5142))),"")</f>
        <v>Tatobity</v>
      </c>
      <c r="U5144" t="s">
        <v>7526</v>
      </c>
      <c r="V5144">
        <v>586854.0</v>
      </c>
    </row>
    <row r="5145" spans="19:22" ht="12.75">
      <c r="S5145" t="str">
        <f>IF(ISNUMBER(SEARCH(ZAKL_DATA!$B$18,FU!$U5145)),U5145,"")</f>
        <v>Tatrovice</v>
      </c>
      <c r="T5145" t="str">
        <f t="array" ref="T5145">IFERROR(INDEX($S$3:$S$6255,SMALL(IF(ISNUMBER(SEARCH("",$S$3:$S$6255)),ROW($S$1:$S$6253),""),ROW(S5143))),"")</f>
        <v>Tatrovice</v>
      </c>
      <c r="U5145" t="s">
        <v>4766</v>
      </c>
      <c r="V5145">
        <v>586862.0</v>
      </c>
    </row>
    <row r="5146" spans="19:22" ht="12.75">
      <c r="S5146" t="str">
        <f>IF(ISNUMBER(SEARCH(ZAKL_DATA!$B$18,FU!$U5146)),U5146,"")</f>
        <v>Tavíkovice</v>
      </c>
      <c r="T5146" t="str">
        <f t="array" ref="T5146">IFERROR(INDEX($S$3:$S$6255,SMALL(IF(ISNUMBER(SEARCH("",$S$3:$S$6255)),ROW($S$1:$S$6253),""),ROW(S5144))),"")</f>
        <v>Tavíkovice</v>
      </c>
      <c r="U5146" t="s">
        <v>8658</v>
      </c>
      <c r="V5146">
        <v>586871.0</v>
      </c>
    </row>
    <row r="5147" spans="19:22" ht="12.75">
      <c r="S5147" t="str">
        <f>IF(ISNUMBER(SEARCH(ZAKL_DATA!$B$18,FU!$U5147)),U5147,"")</f>
        <v>Tečovice</v>
      </c>
      <c r="T5147" t="str">
        <f t="array" ref="T5147">IFERROR(INDEX($S$3:$S$6255,SMALL(IF(ISNUMBER(SEARCH("",$S$3:$S$6255)),ROW($S$1:$S$6253),""),ROW(S5145))),"")</f>
        <v>Tečovice</v>
      </c>
      <c r="U5147" t="s">
        <v>5543</v>
      </c>
      <c r="V5147">
        <v>586889.0</v>
      </c>
    </row>
    <row r="5148" spans="19:22" ht="12.75">
      <c r="S5148" t="str">
        <f>IF(ISNUMBER(SEARCH(ZAKL_DATA!$B$18,FU!$U5148)),U5148,"")</f>
        <v>Tehov</v>
      </c>
      <c r="T5148" t="str">
        <f t="array" ref="T5148">IFERROR(INDEX($S$3:$S$6255,SMALL(IF(ISNUMBER(SEARCH("",$S$3:$S$6255)),ROW($S$1:$S$6253),""),ROW(S5146))),"")</f>
        <v>Tehov</v>
      </c>
      <c r="U5148" t="s">
        <v>4043</v>
      </c>
      <c r="V5148">
        <v>586897.0</v>
      </c>
    </row>
    <row r="5149" spans="19:22" ht="12.75">
      <c r="S5149" t="str">
        <f>IF(ISNUMBER(SEARCH(ZAKL_DATA!$B$18,FU!$U5149)),U5149,"")</f>
        <v>Tehov</v>
      </c>
      <c r="T5149" t="str">
        <f t="array" ref="T5149">IFERROR(INDEX($S$3:$S$6255,SMALL(IF(ISNUMBER(SEARCH("",$S$3:$S$6255)),ROW($S$1:$S$6253),""),ROW(S5147))),"")</f>
        <v>Tehov</v>
      </c>
      <c r="U5149" t="s">
        <v>4043</v>
      </c>
      <c r="V5149">
        <v>586901.0</v>
      </c>
    </row>
    <row r="5150" spans="19:22" ht="12.75">
      <c r="S5150" t="str">
        <f>IF(ISNUMBER(SEARCH(ZAKL_DATA!$B$18,FU!$U5150)),U5150,"")</f>
        <v>Tehovec</v>
      </c>
      <c r="T5150" t="str">
        <f t="array" ref="T5150">IFERROR(INDEX($S$3:$S$6255,SMALL(IF(ISNUMBER(SEARCH("",$S$3:$S$6255)),ROW($S$1:$S$6253),""),ROW(S5148))),"")</f>
        <v>Tehovec</v>
      </c>
      <c r="U5150" t="s">
        <v>8965</v>
      </c>
      <c r="V5150">
        <v>586919.0</v>
      </c>
    </row>
    <row r="5151" spans="19:22" ht="12.75">
      <c r="S5151" t="str">
        <f>IF(ISNUMBER(SEARCH(ZAKL_DATA!$B$18,FU!$U5151)),U5151,"")</f>
        <v>Těchařovice</v>
      </c>
      <c r="T5151" t="str">
        <f t="array" ref="T5151">IFERROR(INDEX($S$3:$S$6255,SMALL(IF(ISNUMBER(SEARCH("",$S$3:$S$6255)),ROW($S$1:$S$6253),""),ROW(S5149))),"")</f>
        <v>Těchařovice</v>
      </c>
      <c r="U5151" t="s">
        <v>3941</v>
      </c>
      <c r="V5151">
        <v>586927.0</v>
      </c>
    </row>
    <row r="5152" spans="19:22" ht="12.75">
      <c r="S5152" t="str">
        <f>IF(ISNUMBER(SEARCH(ZAKL_DATA!$B$18,FU!$U5152)),U5152,"")</f>
        <v>Těchlovice</v>
      </c>
      <c r="T5152" t="str">
        <f t="array" ref="T5152">IFERROR(INDEX($S$3:$S$6255,SMALL(IF(ISNUMBER(SEARCH("",$S$3:$S$6255)),ROW($S$1:$S$6253),""),ROW(S5150))),"")</f>
        <v>Těchlovice</v>
      </c>
      <c r="U5152" t="s">
        <v>5964</v>
      </c>
      <c r="V5152">
        <v>586943.0</v>
      </c>
    </row>
    <row r="5153" spans="19:22" ht="12.75">
      <c r="S5153" t="str">
        <f>IF(ISNUMBER(SEARCH(ZAKL_DATA!$B$18,FU!$U5153)),U5153,"")</f>
        <v>Těchlovice</v>
      </c>
      <c r="T5153" t="str">
        <f t="array" ref="T5153">IFERROR(INDEX($S$3:$S$6255,SMALL(IF(ISNUMBER(SEARCH("",$S$3:$S$6255)),ROW($S$1:$S$6253),""),ROW(S5151))),"")</f>
        <v>Těchlovice</v>
      </c>
      <c r="U5153" t="s">
        <v>5964</v>
      </c>
      <c r="V5153">
        <v>586951.0</v>
      </c>
    </row>
    <row r="5154" spans="19:22" ht="12.75">
      <c r="S5154" t="str">
        <f>IF(ISNUMBER(SEARCH(ZAKL_DATA!$B$18,FU!$U5154)),U5154,"")</f>
        <v>Těchobuz</v>
      </c>
      <c r="T5154" t="str">
        <f t="array" ref="T5154">IFERROR(INDEX($S$3:$S$6255,SMALL(IF(ISNUMBER(SEARCH("",$S$3:$S$6255)),ROW($S$1:$S$6253),""),ROW(S5152))),"")</f>
        <v>Těchobuz</v>
      </c>
      <c r="U5154" t="s">
        <v>6278</v>
      </c>
      <c r="V5154">
        <v>586960.0</v>
      </c>
    </row>
    <row r="5155" spans="19:22" ht="12.75">
      <c r="S5155" t="str">
        <f>IF(ISNUMBER(SEARCH(ZAKL_DATA!$B$18,FU!$U5155)),U5155,"")</f>
        <v>Těchonín</v>
      </c>
      <c r="T5155" t="str">
        <f t="array" ref="T5155">IFERROR(INDEX($S$3:$S$6255,SMALL(IF(ISNUMBER(SEARCH("",$S$3:$S$6255)),ROW($S$1:$S$6253),""),ROW(S5153))),"")</f>
        <v>Těchonín</v>
      </c>
      <c r="U5155" t="s">
        <v>7748</v>
      </c>
      <c r="V5155">
        <v>586978.0</v>
      </c>
    </row>
    <row r="5156" spans="19:22" ht="12.75">
      <c r="S5156" t="str">
        <f>IF(ISNUMBER(SEARCH(ZAKL_DATA!$B$18,FU!$U5156)),U5156,"")</f>
        <v>Telč</v>
      </c>
      <c r="T5156" t="str">
        <f t="array" ref="T5156">IFERROR(INDEX($S$3:$S$6255,SMALL(IF(ISNUMBER(SEARCH("",$S$3:$S$6255)),ROW($S$1:$S$6253),""),ROW(S5154))),"")</f>
        <v>Telč</v>
      </c>
      <c r="U5156" t="s">
        <v>8212</v>
      </c>
      <c r="V5156">
        <v>586986.0</v>
      </c>
    </row>
    <row r="5157" spans="19:22" ht="12.75">
      <c r="S5157" t="str">
        <f>IF(ISNUMBER(SEARCH(ZAKL_DATA!$B$18,FU!$U5157)),U5157,"")</f>
        <v>Telecí</v>
      </c>
      <c r="T5157" t="str">
        <f t="array" ref="T5157">IFERROR(INDEX($S$3:$S$6255,SMALL(IF(ISNUMBER(SEARCH("",$S$3:$S$6255)),ROW($S$1:$S$6253),""),ROW(S5155))),"")</f>
        <v>Telecí</v>
      </c>
      <c r="U5157" t="s">
        <v>7607</v>
      </c>
      <c r="V5157">
        <v>586994.0</v>
      </c>
    </row>
    <row r="5158" spans="19:22" ht="12.75">
      <c r="S5158" t="str">
        <f>IF(ISNUMBER(SEARCH(ZAKL_DATA!$B$18,FU!$U5158)),U5158,"")</f>
        <v>Telnice</v>
      </c>
      <c r="T5158" t="str">
        <f t="array" ref="T5158">IFERROR(INDEX($S$3:$S$6255,SMALL(IF(ISNUMBER(SEARCH("",$S$3:$S$6255)),ROW($S$1:$S$6253),""),ROW(S5156))),"")</f>
        <v>Telnice</v>
      </c>
      <c r="U5158" t="s">
        <v>6828</v>
      </c>
      <c r="V5158">
        <v>587001.0</v>
      </c>
    </row>
    <row r="5159" spans="19:22" ht="12.75">
      <c r="S5159" t="str">
        <f>IF(ISNUMBER(SEARCH(ZAKL_DATA!$B$18,FU!$U5159)),U5159,"")</f>
        <v>Telnice</v>
      </c>
      <c r="T5159" t="str">
        <f t="array" ref="T5159">IFERROR(INDEX($S$3:$S$6255,SMALL(IF(ISNUMBER(SEARCH("",$S$3:$S$6255)),ROW($S$1:$S$6253),""),ROW(S5157))),"")</f>
        <v>Telnice</v>
      </c>
      <c r="U5159" t="s">
        <v>6828</v>
      </c>
      <c r="V5159">
        <v>587010.0</v>
      </c>
    </row>
    <row r="5160" spans="19:22" ht="12.75">
      <c r="S5160" t="str">
        <f>IF(ISNUMBER(SEARCH(ZAKL_DATA!$B$18,FU!$U5160)),U5160,"")</f>
        <v>Temelín</v>
      </c>
      <c r="T5160" t="str">
        <f t="array" ref="T5160">IFERROR(INDEX($S$3:$S$6255,SMALL(IF(ISNUMBER(SEARCH("",$S$3:$S$6255)),ROW($S$1:$S$6253),""),ROW(S5158))),"")</f>
        <v>Temelín</v>
      </c>
      <c r="U5160" t="s">
        <v>5199</v>
      </c>
      <c r="V5160">
        <v>587028.0</v>
      </c>
    </row>
    <row r="5161" spans="19:22" ht="12.75">
      <c r="S5161" t="str">
        <f>IF(ISNUMBER(SEARCH(ZAKL_DATA!$B$18,FU!$U5161)),U5161,"")</f>
        <v>Temešvár</v>
      </c>
      <c r="T5161" t="str">
        <f t="array" ref="T5161">IFERROR(INDEX($S$3:$S$6255,SMALL(IF(ISNUMBER(SEARCH("",$S$3:$S$6255)),ROW($S$1:$S$6253),""),ROW(S5159))),"")</f>
        <v>Temešvár</v>
      </c>
      <c r="U5161" t="s">
        <v>6357</v>
      </c>
      <c r="V5161">
        <v>587036.0</v>
      </c>
    </row>
    <row r="5162" spans="19:22" ht="12.75">
      <c r="S5162" t="str">
        <f>IF(ISNUMBER(SEARCH(ZAKL_DATA!$B$18,FU!$U5162)),U5162,"")</f>
        <v>Těmice</v>
      </c>
      <c r="T5162" t="str">
        <f t="array" ref="T5162">IFERROR(INDEX($S$3:$S$6255,SMALL(IF(ISNUMBER(SEARCH("",$S$3:$S$6255)),ROW($S$1:$S$6253),""),ROW(S5160))),"")</f>
        <v>Těmice</v>
      </c>
      <c r="U5162" t="s">
        <v>5481</v>
      </c>
      <c r="V5162">
        <v>587044.0</v>
      </c>
    </row>
    <row r="5163" spans="19:22" ht="12.75">
      <c r="S5163" t="str">
        <f>IF(ISNUMBER(SEARCH(ZAKL_DATA!$B$18,FU!$U5163)),U5163,"")</f>
        <v>Těmice</v>
      </c>
      <c r="T5163" t="str">
        <f t="array" ref="T5163">IFERROR(INDEX($S$3:$S$6255,SMALL(IF(ISNUMBER(SEARCH("",$S$3:$S$6255)),ROW($S$1:$S$6253),""),ROW(S5161))),"")</f>
        <v>Těmice</v>
      </c>
      <c r="U5163" t="s">
        <v>5481</v>
      </c>
      <c r="V5163">
        <v>587052.0</v>
      </c>
    </row>
    <row r="5164" spans="19:22" ht="12.75">
      <c r="S5164" t="str">
        <f>IF(ISNUMBER(SEARCH(ZAKL_DATA!$B$18,FU!$U5164)),U5164,"")</f>
        <v>Těně</v>
      </c>
      <c r="T5164" t="str">
        <f t="array" ref="T5164">IFERROR(INDEX($S$3:$S$6255,SMALL(IF(ISNUMBER(SEARCH("",$S$3:$S$6255)),ROW($S$1:$S$6253),""),ROW(S5162))),"")</f>
        <v>Těně</v>
      </c>
      <c r="U5164" t="s">
        <v>6193</v>
      </c>
      <c r="V5164">
        <v>587061.0</v>
      </c>
    </row>
    <row r="5165" spans="19:22" ht="12.75">
      <c r="S5165" t="str">
        <f>IF(ISNUMBER(SEARCH(ZAKL_DATA!$B$18,FU!$U5165)),U5165,"")</f>
        <v>Teplá</v>
      </c>
      <c r="T5165" t="str">
        <f t="array" ref="T5165">IFERROR(INDEX($S$3:$S$6255,SMALL(IF(ISNUMBER(SEARCH("",$S$3:$S$6255)),ROW($S$1:$S$6253),""),ROW(S5163))),"")</f>
        <v>Teplá</v>
      </c>
      <c r="U5165" t="s">
        <v>5990</v>
      </c>
      <c r="V5165">
        <v>587079.0</v>
      </c>
    </row>
    <row r="5166" spans="19:22" ht="12.75">
      <c r="S5166" t="str">
        <f>IF(ISNUMBER(SEARCH(ZAKL_DATA!$B$18,FU!$U5166)),U5166,"")</f>
        <v>Teplice</v>
      </c>
      <c r="T5166" t="str">
        <f t="array" ref="T5166">IFERROR(INDEX($S$3:$S$6255,SMALL(IF(ISNUMBER(SEARCH("",$S$3:$S$6255)),ROW($S$1:$S$6253),""),ROW(S5164))),"")</f>
        <v>Teplice</v>
      </c>
      <c r="U5166" t="s">
        <v>6782</v>
      </c>
      <c r="V5166">
        <v>587087.0</v>
      </c>
    </row>
    <row r="5167" spans="19:22" ht="12.75">
      <c r="S5167" t="str">
        <f>IF(ISNUMBER(SEARCH(ZAKL_DATA!$B$18,FU!$U5167)),U5167,"")</f>
        <v>Teplice nad Bečvou</v>
      </c>
      <c r="T5167" t="str">
        <f t="array" ref="T5167">IFERROR(INDEX($S$3:$S$6255,SMALL(IF(ISNUMBER(SEARCH("",$S$3:$S$6255)),ROW($S$1:$S$6253),""),ROW(S5165))),"")</f>
        <v>Teplice nad Bečvou</v>
      </c>
      <c r="U5167" t="s">
        <v>3903</v>
      </c>
      <c r="V5167">
        <v>587095.0</v>
      </c>
    </row>
    <row r="5168" spans="19:22" ht="12.75">
      <c r="S5168" t="str">
        <f>IF(ISNUMBER(SEARCH(ZAKL_DATA!$B$18,FU!$U5168)),U5168,"")</f>
        <v>Teplice nad Metují</v>
      </c>
      <c r="T5168" t="str">
        <f t="array" ref="T5168">IFERROR(INDEX($S$3:$S$6255,SMALL(IF(ISNUMBER(SEARCH("",$S$3:$S$6255)),ROW($S$1:$S$6253),""),ROW(S5166))),"")</f>
        <v>Teplice nad Metují</v>
      </c>
      <c r="U5168" t="s">
        <v>7333</v>
      </c>
      <c r="V5168">
        <v>587109.0</v>
      </c>
    </row>
    <row r="5169" spans="19:22" ht="12.75">
      <c r="S5169" t="str">
        <f>IF(ISNUMBER(SEARCH(ZAKL_DATA!$B$18,FU!$U5169)),U5169,"")</f>
        <v>Teplička</v>
      </c>
      <c r="T5169" t="str">
        <f t="array" ref="T5169">IFERROR(INDEX($S$3:$S$6255,SMALL(IF(ISNUMBER(SEARCH("",$S$3:$S$6255)),ROW($S$1:$S$6253),""),ROW(S5167))),"")</f>
        <v>Teplička</v>
      </c>
      <c r="U5169" t="s">
        <v>4704</v>
      </c>
      <c r="V5169">
        <v>587117.0</v>
      </c>
    </row>
    <row r="5170" spans="19:22" ht="12.75">
      <c r="S5170" t="str">
        <f>IF(ISNUMBER(SEARCH(ZAKL_DATA!$B$18,FU!$U5170)),U5170,"")</f>
        <v>Teplýšovice</v>
      </c>
      <c r="T5170" t="str">
        <f t="array" ref="T5170">IFERROR(INDEX($S$3:$S$6255,SMALL(IF(ISNUMBER(SEARCH("",$S$3:$S$6255)),ROW($S$1:$S$6253),""),ROW(S5168))),"")</f>
        <v>Teplýšovice</v>
      </c>
      <c r="U5170" t="s">
        <v>4044</v>
      </c>
      <c r="V5170">
        <v>587125.0</v>
      </c>
    </row>
    <row r="5171" spans="19:22" ht="12.75">
      <c r="S5171" t="str">
        <f>IF(ISNUMBER(SEARCH(ZAKL_DATA!$B$18,FU!$U5171)),U5171,"")</f>
        <v>Terešov</v>
      </c>
      <c r="T5171" t="str">
        <f t="array" ref="T5171">IFERROR(INDEX($S$3:$S$6255,SMALL(IF(ISNUMBER(SEARCH("",$S$3:$S$6255)),ROW($S$1:$S$6253),""),ROW(S5169))),"")</f>
        <v>Terešov</v>
      </c>
      <c r="U5171" t="s">
        <v>6740</v>
      </c>
      <c r="V5171">
        <v>587141.0</v>
      </c>
    </row>
    <row r="5172" spans="19:22" ht="12.75">
      <c r="S5172" t="str">
        <f>IF(ISNUMBER(SEARCH(ZAKL_DATA!$B$18,FU!$U5172)),U5172,"")</f>
        <v>Terezín</v>
      </c>
      <c r="T5172" t="str">
        <f t="array" ref="T5172">IFERROR(INDEX($S$3:$S$6255,SMALL(IF(ISNUMBER(SEARCH("",$S$3:$S$6255)),ROW($S$1:$S$6253),""),ROW(S5170))),"")</f>
        <v>Terezín</v>
      </c>
      <c r="U5172" t="s">
        <v>6651</v>
      </c>
      <c r="V5172">
        <v>587150.0</v>
      </c>
    </row>
    <row r="5173" spans="19:22" ht="12.75">
      <c r="S5173" t="str">
        <f>IF(ISNUMBER(SEARCH(ZAKL_DATA!$B$18,FU!$U5173)),U5173,"")</f>
        <v>Terezín</v>
      </c>
      <c r="T5173" t="str">
        <f t="array" ref="T5173">IFERROR(INDEX($S$3:$S$6255,SMALL(IF(ISNUMBER(SEARCH("",$S$3:$S$6255)),ROW($S$1:$S$6253),""),ROW(S5171))),"")</f>
        <v>Terezín</v>
      </c>
      <c r="U5173" t="s">
        <v>6651</v>
      </c>
      <c r="V5173">
        <v>587168.0</v>
      </c>
    </row>
    <row r="5174" spans="19:22" ht="12.75">
      <c r="S5174" t="str">
        <f>IF(ISNUMBER(SEARCH(ZAKL_DATA!$B$18,FU!$U5174)),U5174,"")</f>
        <v>Těrlicko</v>
      </c>
      <c r="T5174" t="str">
        <f t="array" ref="T5174">IFERROR(INDEX($S$3:$S$6255,SMALL(IF(ISNUMBER(SEARCH("",$S$3:$S$6255)),ROW($S$1:$S$6253),""),ROW(S5172))),"")</f>
        <v>Těrlicko</v>
      </c>
      <c r="U5174" t="s">
        <v>8927</v>
      </c>
      <c r="V5174">
        <v>587176.0</v>
      </c>
    </row>
    <row r="5175" spans="19:22" ht="12.75">
      <c r="S5175" t="str">
        <f>IF(ISNUMBER(SEARCH(ZAKL_DATA!$B$18,FU!$U5175)),U5175,"")</f>
        <v>Těšany</v>
      </c>
      <c r="T5175" t="str">
        <f t="array" ref="T5175">IFERROR(INDEX($S$3:$S$6255,SMALL(IF(ISNUMBER(SEARCH("",$S$3:$S$6255)),ROW($S$1:$S$6253),""),ROW(S5173))),"")</f>
        <v>Těšany</v>
      </c>
      <c r="U5175" t="s">
        <v>7931</v>
      </c>
      <c r="V5175">
        <v>587184.0</v>
      </c>
    </row>
    <row r="5176" spans="19:22" ht="12.75">
      <c r="S5176" t="str">
        <f>IF(ISNUMBER(SEARCH(ZAKL_DATA!$B$18,FU!$U5176)),U5176,"")</f>
        <v>Těšetice</v>
      </c>
      <c r="T5176" t="str">
        <f t="array" ref="T5176">IFERROR(INDEX($S$3:$S$6255,SMALL(IF(ISNUMBER(SEARCH("",$S$3:$S$6255)),ROW($S$1:$S$6253),""),ROW(S5174))),"")</f>
        <v>Těšetice</v>
      </c>
      <c r="U5176" t="s">
        <v>3687</v>
      </c>
      <c r="V5176">
        <v>587192.0</v>
      </c>
    </row>
    <row r="5177" spans="19:22" ht="12.75">
      <c r="S5177" t="str">
        <f>IF(ISNUMBER(SEARCH(ZAKL_DATA!$B$18,FU!$U5177)),U5177,"")</f>
        <v>Těšetice</v>
      </c>
      <c r="T5177" t="str">
        <f t="array" ref="T5177">IFERROR(INDEX($S$3:$S$6255,SMALL(IF(ISNUMBER(SEARCH("",$S$3:$S$6255)),ROW($S$1:$S$6253),""),ROW(S5175))),"")</f>
        <v>Těšetice</v>
      </c>
      <c r="U5177" t="s">
        <v>3687</v>
      </c>
      <c r="V5177">
        <v>587206.0</v>
      </c>
    </row>
    <row r="5178" spans="19:22" ht="12.75">
      <c r="S5178" t="str">
        <f>IF(ISNUMBER(SEARCH(ZAKL_DATA!$B$18,FU!$U5178)),U5178,"")</f>
        <v>Těškov</v>
      </c>
      <c r="T5178" t="str">
        <f t="array" ref="T5178">IFERROR(INDEX($S$3:$S$6255,SMALL(IF(ISNUMBER(SEARCH("",$S$3:$S$6255)),ROW($S$1:$S$6253),""),ROW(S5176))),"")</f>
        <v>Těškov</v>
      </c>
      <c r="U5178" t="s">
        <v>5307</v>
      </c>
      <c r="V5178">
        <v>587214.0</v>
      </c>
    </row>
    <row r="5179" spans="19:22" ht="12.75">
      <c r="S5179" t="str">
        <f>IF(ISNUMBER(SEARCH(ZAKL_DATA!$B$18,FU!$U5179)),U5179,"")</f>
        <v>Těškovice</v>
      </c>
      <c r="T5179" t="str">
        <f t="array" ref="T5179">IFERROR(INDEX($S$3:$S$6255,SMALL(IF(ISNUMBER(SEARCH("",$S$3:$S$6255)),ROW($S$1:$S$6253),""),ROW(S5177))),"")</f>
        <v>Těškovice</v>
      </c>
      <c r="U5179" t="s">
        <v>3799</v>
      </c>
      <c r="V5179">
        <v>587222.0</v>
      </c>
    </row>
    <row r="5180" spans="19:22" ht="12.75">
      <c r="S5180" t="str">
        <f>IF(ISNUMBER(SEARCH(ZAKL_DATA!$B$18,FU!$U5180)),U5180,"")</f>
        <v>Těšovice</v>
      </c>
      <c r="T5180" t="str">
        <f t="array" ref="T5180">IFERROR(INDEX($S$3:$S$6255,SMALL(IF(ISNUMBER(SEARCH("",$S$3:$S$6255)),ROW($S$1:$S$6253),""),ROW(S5178))),"")</f>
        <v>Těšovice</v>
      </c>
      <c r="U5180" t="s">
        <v>5622</v>
      </c>
      <c r="V5180">
        <v>587231.0</v>
      </c>
    </row>
    <row r="5181" spans="19:22" ht="12.75">
      <c r="S5181" t="str">
        <f>IF(ISNUMBER(SEARCH(ZAKL_DATA!$B$18,FU!$U5181)),U5181,"")</f>
        <v>Těšovice</v>
      </c>
      <c r="T5181" t="str">
        <f t="array" ref="T5181">IFERROR(INDEX($S$3:$S$6255,SMALL(IF(ISNUMBER(SEARCH("",$S$3:$S$6255)),ROW($S$1:$S$6253),""),ROW(S5179))),"")</f>
        <v>Těšovice</v>
      </c>
      <c r="U5181" t="s">
        <v>5622</v>
      </c>
      <c r="V5181">
        <v>587249.0</v>
      </c>
    </row>
    <row r="5182" spans="19:22" ht="12.75">
      <c r="S5182" t="str">
        <f>IF(ISNUMBER(SEARCH(ZAKL_DATA!$B$18,FU!$U5182)),U5182,"")</f>
        <v>Tetčice</v>
      </c>
      <c r="T5182" t="str">
        <f t="array" ref="T5182">IFERROR(INDEX($S$3:$S$6255,SMALL(IF(ISNUMBER(SEARCH("",$S$3:$S$6255)),ROW($S$1:$S$6253),""),ROW(S5180))),"")</f>
        <v>Tetčice</v>
      </c>
      <c r="U5182" t="s">
        <v>7930</v>
      </c>
      <c r="V5182">
        <v>587257.0</v>
      </c>
    </row>
    <row r="5183" spans="19:22" ht="12.75">
      <c r="S5183" t="str">
        <f>IF(ISNUMBER(SEARCH(ZAKL_DATA!$B$18,FU!$U5183)),U5183,"")</f>
        <v>Tetín</v>
      </c>
      <c r="T5183" t="str">
        <f t="array" ref="T5183">IFERROR(INDEX($S$3:$S$6255,SMALL(IF(ISNUMBER(SEARCH("",$S$3:$S$6255)),ROW($S$1:$S$6253),""),ROW(S5181))),"")</f>
        <v>Tetín</v>
      </c>
      <c r="U5183" t="s">
        <v>4149</v>
      </c>
      <c r="V5183">
        <v>587265.0</v>
      </c>
    </row>
    <row r="5184" spans="19:22" ht="12.75">
      <c r="S5184" t="str">
        <f>IF(ISNUMBER(SEARCH(ZAKL_DATA!$B$18,FU!$U5184)),U5184,"")</f>
        <v>Tetín</v>
      </c>
      <c r="T5184" t="str">
        <f t="array" ref="T5184">IFERROR(INDEX($S$3:$S$6255,SMALL(IF(ISNUMBER(SEARCH("",$S$3:$S$6255)),ROW($S$1:$S$6253),""),ROW(S5182))),"")</f>
        <v>Tetín</v>
      </c>
      <c r="U5184" t="s">
        <v>4149</v>
      </c>
      <c r="V5184">
        <v>587273.0</v>
      </c>
    </row>
    <row r="5185" spans="19:22" ht="12.75">
      <c r="S5185" t="str">
        <f>IF(ISNUMBER(SEARCH(ZAKL_DATA!$B$18,FU!$U5185)),U5185,"")</f>
        <v>Tetov</v>
      </c>
      <c r="T5185" t="str">
        <f t="array" ref="T5185">IFERROR(INDEX($S$3:$S$6255,SMALL(IF(ISNUMBER(SEARCH("",$S$3:$S$6255)),ROW($S$1:$S$6253),""),ROW(S5183))),"")</f>
        <v>Tetov</v>
      </c>
      <c r="U5185" t="s">
        <v>7410</v>
      </c>
      <c r="V5185">
        <v>587281.0</v>
      </c>
    </row>
    <row r="5186" spans="19:22" ht="12.75">
      <c r="S5186" t="str">
        <f>IF(ISNUMBER(SEARCH(ZAKL_DATA!$B$18,FU!$U5186)),U5186,"")</f>
        <v>Tchořovice</v>
      </c>
      <c r="T5186" t="str">
        <f t="array" ref="T5186">IFERROR(INDEX($S$3:$S$6255,SMALL(IF(ISNUMBER(SEARCH("",$S$3:$S$6255)),ROW($S$1:$S$6253),""),ROW(S5184))),"")</f>
        <v>Tchořovice</v>
      </c>
      <c r="U5186" t="s">
        <v>4590</v>
      </c>
      <c r="V5186">
        <v>587290.0</v>
      </c>
    </row>
    <row r="5187" spans="19:22" ht="12.75">
      <c r="S5187" t="str">
        <f>IF(ISNUMBER(SEARCH(ZAKL_DATA!$B$18,FU!$U5187)),U5187,"")</f>
        <v>Tichá</v>
      </c>
      <c r="T5187" t="str">
        <f t="array" ref="T5187">IFERROR(INDEX($S$3:$S$6255,SMALL(IF(ISNUMBER(SEARCH("",$S$3:$S$6255)),ROW($S$1:$S$6253),""),ROW(S5185))),"")</f>
        <v>Tichá</v>
      </c>
      <c r="U5187" t="s">
        <v>8977</v>
      </c>
      <c r="V5187">
        <v>587303.0</v>
      </c>
    </row>
    <row r="5188" spans="19:22" ht="12.75">
      <c r="S5188" t="str">
        <f>IF(ISNUMBER(SEARCH(ZAKL_DATA!$B$18,FU!$U5188)),U5188,"")</f>
        <v>Tichonice</v>
      </c>
      <c r="T5188" t="str">
        <f t="array" ref="T5188">IFERROR(INDEX($S$3:$S$6255,SMALL(IF(ISNUMBER(SEARCH("",$S$3:$S$6255)),ROW($S$1:$S$6253),""),ROW(S5186))),"")</f>
        <v>Tichonice</v>
      </c>
      <c r="U5188" t="s">
        <v>4045</v>
      </c>
      <c r="V5188">
        <v>587320.0</v>
      </c>
    </row>
    <row r="5189" spans="19:22" ht="12.75">
      <c r="S5189" t="str">
        <f>IF(ISNUMBER(SEARCH(ZAKL_DATA!$B$18,FU!$U5189)),U5189,"")</f>
        <v>Tichov</v>
      </c>
      <c r="T5189" t="str">
        <f t="array" ref="T5189">IFERROR(INDEX($S$3:$S$6255,SMALL(IF(ISNUMBER(SEARCH("",$S$3:$S$6255)),ROW($S$1:$S$6253),""),ROW(S5187))),"")</f>
        <v>Tichov</v>
      </c>
      <c r="U5189" t="s">
        <v>4466</v>
      </c>
      <c r="V5189">
        <v>587338.0</v>
      </c>
    </row>
    <row r="5190" spans="19:22" ht="12.75">
      <c r="S5190" t="str">
        <f>IF(ISNUMBER(SEARCH(ZAKL_DATA!$B$18,FU!$U5190)),U5190,"")</f>
        <v>Tis</v>
      </c>
      <c r="T5190" t="str">
        <f t="array" ref="T5190">IFERROR(INDEX($S$3:$S$6255,SMALL(IF(ISNUMBER(SEARCH("",$S$3:$S$6255)),ROW($S$1:$S$6253),""),ROW(S5188))),"")</f>
        <v>Tis</v>
      </c>
      <c r="U5190" t="s">
        <v>6938</v>
      </c>
      <c r="V5190">
        <v>587346.0</v>
      </c>
    </row>
    <row r="5191" spans="19:22" ht="12.75">
      <c r="S5191" t="str">
        <f>IF(ISNUMBER(SEARCH(ZAKL_DATA!$B$18,FU!$U5191)),U5191,"")</f>
        <v>Tis u Blatna</v>
      </c>
      <c r="T5191" t="str">
        <f t="array" ref="T5191">IFERROR(INDEX($S$3:$S$6255,SMALL(IF(ISNUMBER(SEARCH("",$S$3:$S$6255)),ROW($S$1:$S$6253),""),ROW(S5189))),"")</f>
        <v>Tis u Blatna</v>
      </c>
      <c r="U5191" t="s">
        <v>6158</v>
      </c>
      <c r="V5191">
        <v>587354.0</v>
      </c>
    </row>
    <row r="5192" spans="19:22" ht="12.75">
      <c r="S5192" t="str">
        <f>IF(ISNUMBER(SEARCH(ZAKL_DATA!$B$18,FU!$U5192)),U5192,"")</f>
        <v>Tisá</v>
      </c>
      <c r="T5192" t="str">
        <f t="array" ref="T5192">IFERROR(INDEX($S$3:$S$6255,SMALL(IF(ISNUMBER(SEARCH("",$S$3:$S$6255)),ROW($S$1:$S$6253),""),ROW(S5190))),"")</f>
        <v>Tisá</v>
      </c>
      <c r="U5192" t="s">
        <v>6829</v>
      </c>
      <c r="V5192">
        <v>587362.0</v>
      </c>
    </row>
    <row r="5193" spans="19:22" ht="12.75">
      <c r="S5193" t="str">
        <f>IF(ISNUMBER(SEARCH(ZAKL_DATA!$B$18,FU!$U5193)),U5193,"")</f>
        <v>Tísek</v>
      </c>
      <c r="T5193" t="str">
        <f t="array" ref="T5193">IFERROR(INDEX($S$3:$S$6255,SMALL(IF(ISNUMBER(SEARCH("",$S$3:$S$6255)),ROW($S$1:$S$6253),""),ROW(S5191))),"")</f>
        <v>Tísek</v>
      </c>
      <c r="U5193" t="s">
        <v>8978</v>
      </c>
      <c r="V5193">
        <v>587371.0</v>
      </c>
    </row>
    <row r="5194" spans="19:22" ht="12.75">
      <c r="S5194" t="str">
        <f>IF(ISNUMBER(SEARCH(ZAKL_DATA!$B$18,FU!$U5194)),U5194,"")</f>
        <v>Tisem</v>
      </c>
      <c r="T5194" t="str">
        <f t="array" ref="T5194">IFERROR(INDEX($S$3:$S$6255,SMALL(IF(ISNUMBER(SEARCH("",$S$3:$S$6255)),ROW($S$1:$S$6253),""),ROW(S5192))),"")</f>
        <v>Tisem</v>
      </c>
      <c r="U5194" t="s">
        <v>4218</v>
      </c>
      <c r="V5194">
        <v>587389.0</v>
      </c>
    </row>
    <row r="5195" spans="19:22" ht="12.75">
      <c r="S5195" t="str">
        <f>IF(ISNUMBER(SEARCH(ZAKL_DATA!$B$18,FU!$U5195)),U5195,"")</f>
        <v>Tismice</v>
      </c>
      <c r="T5195" t="str">
        <f t="array" ref="T5195">IFERROR(INDEX($S$3:$S$6255,SMALL(IF(ISNUMBER(SEARCH("",$S$3:$S$6255)),ROW($S$1:$S$6253),""),ROW(S5193))),"")</f>
        <v>Tismice</v>
      </c>
      <c r="U5195" t="s">
        <v>4327</v>
      </c>
      <c r="V5195">
        <v>587397.0</v>
      </c>
    </row>
    <row r="5196" spans="19:22" ht="12.75">
      <c r="S5196" t="str">
        <f>IF(ISNUMBER(SEARCH(ZAKL_DATA!$B$18,FU!$U5196)),U5196,"")</f>
        <v>Tisová</v>
      </c>
      <c r="T5196" t="str">
        <f t="array" ref="T5196">IFERROR(INDEX($S$3:$S$6255,SMALL(IF(ISNUMBER(SEARCH("",$S$3:$S$6255)),ROW($S$1:$S$6253),""),ROW(S5194))),"")</f>
        <v>Tisová</v>
      </c>
      <c r="U5196" t="s">
        <v>5018</v>
      </c>
      <c r="V5196">
        <v>587401.0</v>
      </c>
    </row>
    <row r="5197" spans="19:22" ht="12.75">
      <c r="S5197" t="str">
        <f>IF(ISNUMBER(SEARCH(ZAKL_DATA!$B$18,FU!$U5197)),U5197,"")</f>
        <v>Tisová</v>
      </c>
      <c r="T5197" t="str">
        <f t="array" ref="T5197">IFERROR(INDEX($S$3:$S$6255,SMALL(IF(ISNUMBER(SEARCH("",$S$3:$S$6255)),ROW($S$1:$S$6253),""),ROW(S5195))),"")</f>
        <v>Tisová</v>
      </c>
      <c r="U5197" t="s">
        <v>5018</v>
      </c>
      <c r="V5197">
        <v>587419.0</v>
      </c>
    </row>
    <row r="5198" spans="19:22" ht="12.75">
      <c r="S5198" t="str">
        <f>IF(ISNUMBER(SEARCH(ZAKL_DATA!$B$18,FU!$U5198)),U5198,"")</f>
        <v>Tisovec</v>
      </c>
      <c r="T5198" t="str">
        <f t="array" ref="T5198">IFERROR(INDEX($S$3:$S$6255,SMALL(IF(ISNUMBER(SEARCH("",$S$3:$S$6255)),ROW($S$1:$S$6253),""),ROW(S5196))),"")</f>
        <v>Tisovec</v>
      </c>
      <c r="U5198" t="s">
        <v>7156</v>
      </c>
      <c r="V5198">
        <v>587427.0</v>
      </c>
    </row>
    <row r="5199" spans="19:22" ht="12.75">
      <c r="S5199" t="str">
        <f>IF(ISNUMBER(SEARCH(ZAKL_DATA!$B$18,FU!$U5199)),U5199,"")</f>
        <v>Tišice</v>
      </c>
      <c r="T5199" t="str">
        <f t="array" ref="T5199">IFERROR(INDEX($S$3:$S$6255,SMALL(IF(ISNUMBER(SEARCH("",$S$3:$S$6255)),ROW($S$1:$S$6253),""),ROW(S5197))),"")</f>
        <v>Tišice</v>
      </c>
      <c r="U5199" t="s">
        <v>4470</v>
      </c>
      <c r="V5199">
        <v>587435.0</v>
      </c>
    </row>
    <row r="5200" spans="19:22" ht="12.75">
      <c r="S5200" t="str">
        <f>IF(ISNUMBER(SEARCH(ZAKL_DATA!$B$18,FU!$U5200)),U5200,"")</f>
        <v>Tišnov</v>
      </c>
      <c r="T5200" t="str">
        <f t="array" ref="T5200">IFERROR(INDEX($S$3:$S$6255,SMALL(IF(ISNUMBER(SEARCH("",$S$3:$S$6255)),ROW($S$1:$S$6253),""),ROW(S5198))),"")</f>
        <v>Tišnov</v>
      </c>
      <c r="U5200" t="s">
        <v>7932</v>
      </c>
      <c r="V5200">
        <v>587443.0</v>
      </c>
    </row>
    <row r="5201" spans="19:22" ht="12.75">
      <c r="S5201" t="str">
        <f>IF(ISNUMBER(SEARCH(ZAKL_DATA!$B$18,FU!$U5201)),U5201,"")</f>
        <v>Tišnovská Nová Ves</v>
      </c>
      <c r="T5201" t="str">
        <f t="array" ref="T5201">IFERROR(INDEX($S$3:$S$6255,SMALL(IF(ISNUMBER(SEARCH("",$S$3:$S$6255)),ROW($S$1:$S$6253),""),ROW(S5199))),"")</f>
        <v>Tišnovská Nová Ves</v>
      </c>
      <c r="U5201" t="s">
        <v>8789</v>
      </c>
      <c r="V5201">
        <v>587451.0</v>
      </c>
    </row>
    <row r="5202" spans="19:22" ht="12.75">
      <c r="S5202" t="str">
        <f>IF(ISNUMBER(SEARCH(ZAKL_DATA!$B$18,FU!$U5202)),U5202,"")</f>
        <v>Tištín</v>
      </c>
      <c r="T5202" t="str">
        <f t="array" ref="T5202">IFERROR(INDEX($S$3:$S$6255,SMALL(IF(ISNUMBER(SEARCH("",$S$3:$S$6255)),ROW($S$1:$S$6253),""),ROW(S5200))),"")</f>
        <v>Tištín</v>
      </c>
      <c r="U5202" t="s">
        <v>8356</v>
      </c>
      <c r="V5202">
        <v>587460.0</v>
      </c>
    </row>
    <row r="5203" spans="19:22" ht="12.75">
      <c r="S5203" t="str">
        <f>IF(ISNUMBER(SEARCH(ZAKL_DATA!$B$18,FU!$U5203)),U5203,"")</f>
        <v>Tlučná</v>
      </c>
      <c r="T5203" t="str">
        <f t="array" ref="T5203">IFERROR(INDEX($S$3:$S$6255,SMALL(IF(ISNUMBER(SEARCH("",$S$3:$S$6255)),ROW($S$1:$S$6253),""),ROW(S5201))),"")</f>
        <v>Tlučná</v>
      </c>
      <c r="U5203" t="s">
        <v>6159</v>
      </c>
      <c r="V5203">
        <v>587478.0</v>
      </c>
    </row>
    <row r="5204" spans="19:22" ht="12.75">
      <c r="S5204" t="str">
        <f>IF(ISNUMBER(SEARCH(ZAKL_DATA!$B$18,FU!$U5204)),U5204,"")</f>
        <v>Tlumačov</v>
      </c>
      <c r="T5204" t="str">
        <f t="array" ref="T5204">IFERROR(INDEX($S$3:$S$6255,SMALL(IF(ISNUMBER(SEARCH("",$S$3:$S$6255)),ROW($S$1:$S$6253),""),ROW(S5202))),"")</f>
        <v>Tlumačov</v>
      </c>
      <c r="U5204" t="s">
        <v>5915</v>
      </c>
      <c r="V5204">
        <v>587486.0</v>
      </c>
    </row>
    <row r="5205" spans="19:22" ht="12.75">
      <c r="S5205" t="str">
        <f>IF(ISNUMBER(SEARCH(ZAKL_DATA!$B$18,FU!$U5205)),U5205,"")</f>
        <v>Tlumačov</v>
      </c>
      <c r="T5205" t="str">
        <f t="array" ref="T5205">IFERROR(INDEX($S$3:$S$6255,SMALL(IF(ISNUMBER(SEARCH("",$S$3:$S$6255)),ROW($S$1:$S$6253),""),ROW(S5203))),"")</f>
        <v>Tlumačov</v>
      </c>
      <c r="U5205" t="s">
        <v>5915</v>
      </c>
      <c r="V5205">
        <v>587494.0</v>
      </c>
    </row>
    <row r="5206" spans="19:22" ht="12.75">
      <c r="S5206" t="str">
        <f>IF(ISNUMBER(SEARCH(ZAKL_DATA!$B$18,FU!$U5206)),U5206,"")</f>
        <v>Tlustice</v>
      </c>
      <c r="T5206" t="str">
        <f t="array" ref="T5206">IFERROR(INDEX($S$3:$S$6255,SMALL(IF(ISNUMBER(SEARCH("",$S$3:$S$6255)),ROW($S$1:$S$6253),""),ROW(S5204))),"")</f>
        <v>Tlustice</v>
      </c>
      <c r="U5206" t="s">
        <v>4150</v>
      </c>
      <c r="V5206">
        <v>587508.0</v>
      </c>
    </row>
    <row r="5207" spans="19:22" ht="12.75">
      <c r="S5207" t="str">
        <f>IF(ISNUMBER(SEARCH(ZAKL_DATA!$B$18,FU!$U5207)),U5207,"")</f>
        <v>Tmaň</v>
      </c>
      <c r="T5207" t="str">
        <f t="array" ref="T5207">IFERROR(INDEX($S$3:$S$6255,SMALL(IF(ISNUMBER(SEARCH("",$S$3:$S$6255)),ROW($S$1:$S$6253),""),ROW(S5205))),"")</f>
        <v>Tmaň</v>
      </c>
      <c r="U5207" t="s">
        <v>4151</v>
      </c>
      <c r="V5207">
        <v>587516.0</v>
      </c>
    </row>
    <row r="5208" spans="19:22" ht="12.75">
      <c r="S5208" t="str">
        <f>IF(ISNUMBER(SEARCH(ZAKL_DATA!$B$18,FU!$U5208)),U5208,"")</f>
        <v>Točník</v>
      </c>
      <c r="T5208" t="str">
        <f t="array" ref="T5208">IFERROR(INDEX($S$3:$S$6255,SMALL(IF(ISNUMBER(SEARCH("",$S$3:$S$6255)),ROW($S$1:$S$6253),""),ROW(S5206))),"")</f>
        <v>Točník</v>
      </c>
      <c r="U5208" t="s">
        <v>4399</v>
      </c>
      <c r="V5208">
        <v>587524.0</v>
      </c>
    </row>
    <row r="5209" spans="19:22" ht="12.75">
      <c r="S5209" t="str">
        <f>IF(ISNUMBER(SEARCH(ZAKL_DATA!$B$18,FU!$U5209)),U5209,"")</f>
        <v>Tochovice</v>
      </c>
      <c r="T5209" t="str">
        <f t="array" ref="T5209">IFERROR(INDEX($S$3:$S$6255,SMALL(IF(ISNUMBER(SEARCH("",$S$3:$S$6255)),ROW($S$1:$S$6253),""),ROW(S5207))),"")</f>
        <v>Tochovice</v>
      </c>
      <c r="U5209" t="s">
        <v>5000</v>
      </c>
      <c r="V5209">
        <v>587532.0</v>
      </c>
    </row>
    <row r="5210" spans="19:22" ht="12.75">
      <c r="S5210" t="str">
        <f>IF(ISNUMBER(SEARCH(ZAKL_DATA!$B$18,FU!$U5210)),U5210,"")</f>
        <v>Tojice</v>
      </c>
      <c r="T5210" t="str">
        <f t="array" ref="T5210">IFERROR(INDEX($S$3:$S$6255,SMALL(IF(ISNUMBER(SEARCH("",$S$3:$S$6255)),ROW($S$1:$S$6253),""),ROW(S5208))),"")</f>
        <v>Tojice</v>
      </c>
      <c r="U5210" t="s">
        <v>7588</v>
      </c>
      <c r="V5210">
        <v>587541.0</v>
      </c>
    </row>
    <row r="5211" spans="19:22" ht="12.75">
      <c r="S5211" t="str">
        <f>IF(ISNUMBER(SEARCH(ZAKL_DATA!$B$18,FU!$U5211)),U5211,"")</f>
        <v>Tomice</v>
      </c>
      <c r="T5211" t="str">
        <f t="array" ref="T5211">IFERROR(INDEX($S$3:$S$6255,SMALL(IF(ISNUMBER(SEARCH("",$S$3:$S$6255)),ROW($S$1:$S$6253),""),ROW(S5209))),"")</f>
        <v>Tomice</v>
      </c>
      <c r="U5211" t="s">
        <v>4214</v>
      </c>
      <c r="V5211">
        <v>587559.0</v>
      </c>
    </row>
    <row r="5212" spans="19:22" ht="12.75">
      <c r="S5212" t="str">
        <f>IF(ISNUMBER(SEARCH(ZAKL_DATA!$B$18,FU!$U5212)),U5212,"")</f>
        <v>Topolany</v>
      </c>
      <c r="T5212" t="str">
        <f t="array" ref="T5212">IFERROR(INDEX($S$3:$S$6255,SMALL(IF(ISNUMBER(SEARCH("",$S$3:$S$6255)),ROW($S$1:$S$6253),""),ROW(S5210))),"")</f>
        <v>Topolany</v>
      </c>
      <c r="U5212" t="s">
        <v>8570</v>
      </c>
      <c r="V5212">
        <v>587567.0</v>
      </c>
    </row>
    <row r="5213" spans="19:22" ht="12.75">
      <c r="S5213" t="str">
        <f>IF(ISNUMBER(SEARCH(ZAKL_DATA!$B$18,FU!$U5213)),U5213,"")</f>
        <v>Topolná</v>
      </c>
      <c r="T5213" t="str">
        <f t="array" ref="T5213">IFERROR(INDEX($S$3:$S$6255,SMALL(IF(ISNUMBER(SEARCH("",$S$3:$S$6255)),ROW($S$1:$S$6253),""),ROW(S5211))),"")</f>
        <v>Topolná</v>
      </c>
      <c r="U5213" t="s">
        <v>8506</v>
      </c>
      <c r="V5213">
        <v>587575.0</v>
      </c>
    </row>
    <row r="5214" spans="19:22" ht="12.75">
      <c r="S5214" t="str">
        <f>IF(ISNUMBER(SEARCH(ZAKL_DATA!$B$18,FU!$U5214)),U5214,"")</f>
        <v>Toušice</v>
      </c>
      <c r="T5214" t="str">
        <f t="array" ref="T5214">IFERROR(INDEX($S$3:$S$6255,SMALL(IF(ISNUMBER(SEARCH("",$S$3:$S$6255)),ROW($S$1:$S$6253),""),ROW(S5212))),"")</f>
        <v>Toušice</v>
      </c>
      <c r="U5214" t="s">
        <v>4328</v>
      </c>
      <c r="V5214">
        <v>587583.0</v>
      </c>
    </row>
    <row r="5215" spans="19:22" ht="12.75">
      <c r="S5215" t="str">
        <f>IF(ISNUMBER(SEARCH(ZAKL_DATA!$B$18,FU!$U5215)),U5215,"")</f>
        <v>Toužetín</v>
      </c>
      <c r="T5215" t="str">
        <f t="array" ref="T5215">IFERROR(INDEX($S$3:$S$6255,SMALL(IF(ISNUMBER(SEARCH("",$S$3:$S$6255)),ROW($S$1:$S$6253),""),ROW(S5213))),"")</f>
        <v>Toužetín</v>
      </c>
      <c r="U5215" t="s">
        <v>6742</v>
      </c>
      <c r="V5215">
        <v>587591.0</v>
      </c>
    </row>
    <row r="5216" spans="19:22" ht="12.75">
      <c r="S5216" t="str">
        <f>IF(ISNUMBER(SEARCH(ZAKL_DATA!$B$18,FU!$U5216)),U5216,"")</f>
        <v>Toužim</v>
      </c>
      <c r="T5216" t="str">
        <f t="array" ref="T5216">IFERROR(INDEX($S$3:$S$6255,SMALL(IF(ISNUMBER(SEARCH("",$S$3:$S$6255)),ROW($S$1:$S$6253),""),ROW(S5214))),"")</f>
        <v>Toužim</v>
      </c>
      <c r="U5216" t="s">
        <v>5991</v>
      </c>
      <c r="V5216">
        <v>587605.0</v>
      </c>
    </row>
    <row r="5217" spans="19:22" ht="12.75">
      <c r="S5217" t="str">
        <f>IF(ISNUMBER(SEARCH(ZAKL_DATA!$B$18,FU!$U5217)),U5217,"")</f>
        <v>Tovačov</v>
      </c>
      <c r="T5217" t="str">
        <f t="array" ref="T5217">IFERROR(INDEX($S$3:$S$6255,SMALL(IF(ISNUMBER(SEARCH("",$S$3:$S$6255)),ROW($S$1:$S$6253),""),ROW(S5215))),"")</f>
        <v>Tovačov</v>
      </c>
      <c r="U5217" t="s">
        <v>3904</v>
      </c>
      <c r="V5217">
        <v>587613.0</v>
      </c>
    </row>
    <row r="5218" spans="19:22" ht="12.75">
      <c r="S5218" t="str">
        <f>IF(ISNUMBER(SEARCH(ZAKL_DATA!$B$18,FU!$U5218)),U5218,"")</f>
        <v>Tovéř</v>
      </c>
      <c r="T5218" t="str">
        <f t="array" ref="T5218">IFERROR(INDEX($S$3:$S$6255,SMALL(IF(ISNUMBER(SEARCH("",$S$3:$S$6255)),ROW($S$1:$S$6253),""),ROW(S5216))),"")</f>
        <v>Tovéř</v>
      </c>
      <c r="U5218" t="s">
        <v>5718</v>
      </c>
      <c r="V5218">
        <v>587621.0</v>
      </c>
    </row>
    <row r="5219" spans="19:22" ht="12.75">
      <c r="S5219" t="str">
        <f>IF(ISNUMBER(SEARCH(ZAKL_DATA!$B$18,FU!$U5219)),U5219,"")</f>
        <v>Traplice</v>
      </c>
      <c r="T5219" t="str">
        <f t="array" ref="T5219">IFERROR(INDEX($S$3:$S$6255,SMALL(IF(ISNUMBER(SEARCH("",$S$3:$S$6255)),ROW($S$1:$S$6253),""),ROW(S5217))),"")</f>
        <v>Traplice</v>
      </c>
      <c r="U5219" t="s">
        <v>8507</v>
      </c>
      <c r="V5219">
        <v>587630.0</v>
      </c>
    </row>
    <row r="5220" spans="19:22" ht="12.75">
      <c r="S5220" t="str">
        <f>IF(ISNUMBER(SEARCH(ZAKL_DATA!$B$18,FU!$U5220)),U5220,"")</f>
        <v>Travčice</v>
      </c>
      <c r="T5220" t="str">
        <f t="array" ref="T5220">IFERROR(INDEX($S$3:$S$6255,SMALL(IF(ISNUMBER(SEARCH("",$S$3:$S$6255)),ROW($S$1:$S$6253),""),ROW(S5218))),"")</f>
        <v>Travčice</v>
      </c>
      <c r="U5220" t="s">
        <v>6654</v>
      </c>
      <c r="V5220">
        <v>587648.0</v>
      </c>
    </row>
    <row r="5221" spans="19:22" ht="12.75">
      <c r="S5221" t="str">
        <f>IF(ISNUMBER(SEARCH(ZAKL_DATA!$B$18,FU!$U5221)),U5221,"")</f>
        <v>Trboušany</v>
      </c>
      <c r="T5221" t="str">
        <f t="array" ref="T5221">IFERROR(INDEX($S$3:$S$6255,SMALL(IF(ISNUMBER(SEARCH("",$S$3:$S$6255)),ROW($S$1:$S$6253),""),ROW(S5219))),"")</f>
        <v>Trboušany</v>
      </c>
      <c r="U5221" t="s">
        <v>7933</v>
      </c>
      <c r="V5221">
        <v>587656.0</v>
      </c>
    </row>
    <row r="5222" spans="19:22" ht="12.75">
      <c r="S5222" t="str">
        <f>IF(ISNUMBER(SEARCH(ZAKL_DATA!$B$18,FU!$U5222)),U5222,"")</f>
        <v>Trhanov</v>
      </c>
      <c r="T5222" t="str">
        <f t="array" ref="T5222">IFERROR(INDEX($S$3:$S$6255,SMALL(IF(ISNUMBER(SEARCH("",$S$3:$S$6255)),ROW($S$1:$S$6253),""),ROW(S5220))),"")</f>
        <v>Trhanov</v>
      </c>
      <c r="U5222" t="s">
        <v>5916</v>
      </c>
      <c r="V5222">
        <v>587664.0</v>
      </c>
    </row>
    <row r="5223" spans="19:22" ht="12.75">
      <c r="S5223" t="str">
        <f>IF(ISNUMBER(SEARCH(ZAKL_DATA!$B$18,FU!$U5223)),U5223,"")</f>
        <v>Trhová Kamenice</v>
      </c>
      <c r="T5223" t="str">
        <f t="array" ref="T5223">IFERROR(INDEX($S$3:$S$6255,SMALL(IF(ISNUMBER(SEARCH("",$S$3:$S$6255)),ROW($S$1:$S$6253),""),ROW(S5221))),"")</f>
        <v>Trhová Kamenice</v>
      </c>
      <c r="U5223" t="s">
        <v>7157</v>
      </c>
      <c r="V5223">
        <v>587672.0</v>
      </c>
    </row>
    <row r="5224" spans="19:22" ht="12.75">
      <c r="S5224" t="str">
        <f>IF(ISNUMBER(SEARCH(ZAKL_DATA!$B$18,FU!$U5224)),U5224,"")</f>
        <v>Trhové Dušníky</v>
      </c>
      <c r="T5224" t="str">
        <f t="array" ref="T5224">IFERROR(INDEX($S$3:$S$6255,SMALL(IF(ISNUMBER(SEARCH("",$S$3:$S$6255)),ROW($S$1:$S$6253),""),ROW(S5222))),"")</f>
        <v>Trhové Dušníky</v>
      </c>
      <c r="U5224" t="s">
        <v>8873</v>
      </c>
      <c r="V5224">
        <v>587681.0</v>
      </c>
    </row>
    <row r="5225" spans="19:22" ht="12.75">
      <c r="S5225" t="str">
        <f>IF(ISNUMBER(SEARCH(ZAKL_DATA!$B$18,FU!$U5225)),U5225,"")</f>
        <v>Trhové Sviny</v>
      </c>
      <c r="T5225" t="str">
        <f t="array" ref="T5225">IFERROR(INDEX($S$3:$S$6255,SMALL(IF(ISNUMBER(SEARCH("",$S$3:$S$6255)),ROW($S$1:$S$6253),""),ROW(S5223))),"")</f>
        <v>Trhové Sviny</v>
      </c>
      <c r="U5225" t="s">
        <v>5201</v>
      </c>
      <c r="V5225">
        <v>587699.0</v>
      </c>
    </row>
    <row r="5226" spans="19:22" ht="12.75">
      <c r="S5226" t="str">
        <f>IF(ISNUMBER(SEARCH(ZAKL_DATA!$B$18,FU!$U5226)),U5226,"")</f>
        <v>Trhový Štěpánov</v>
      </c>
      <c r="T5226" t="str">
        <f t="array" ref="T5226">IFERROR(INDEX($S$3:$S$6255,SMALL(IF(ISNUMBER(SEARCH("",$S$3:$S$6255)),ROW($S$1:$S$6253),""),ROW(S5224))),"")</f>
        <v>Trhový Štěpánov</v>
      </c>
      <c r="U5226" t="s">
        <v>4049</v>
      </c>
      <c r="V5226">
        <v>587702.0</v>
      </c>
    </row>
    <row r="5227" spans="19:22" ht="12.75">
      <c r="S5227" t="str">
        <f>IF(ISNUMBER(SEARCH(ZAKL_DATA!$B$18,FU!$U5227)),U5227,"")</f>
        <v>Trmice</v>
      </c>
      <c r="T5227" t="str">
        <f t="array" ref="T5227">IFERROR(INDEX($S$3:$S$6255,SMALL(IF(ISNUMBER(SEARCH("",$S$3:$S$6255)),ROW($S$1:$S$6253),""),ROW(S5225))),"")</f>
        <v>Trmice</v>
      </c>
      <c r="U5227" t="s">
        <v>5862</v>
      </c>
      <c r="V5227">
        <v>587711.0</v>
      </c>
    </row>
    <row r="5228" spans="19:22" ht="12.75">
      <c r="S5228" t="str">
        <f>IF(ISNUMBER(SEARCH(ZAKL_DATA!$B$18,FU!$U5228)),U5228,"")</f>
        <v>Trnava</v>
      </c>
      <c r="T5228" t="str">
        <f t="array" ref="T5228">IFERROR(INDEX($S$3:$S$6255,SMALL(IF(ISNUMBER(SEARCH("",$S$3:$S$6255)),ROW($S$1:$S$6253),""),ROW(S5226))),"")</f>
        <v>Trnava</v>
      </c>
      <c r="U5228" t="s">
        <v>8048</v>
      </c>
      <c r="V5228">
        <v>587729.0</v>
      </c>
    </row>
    <row r="5229" spans="19:22" ht="12.75">
      <c r="S5229" t="str">
        <f>IF(ISNUMBER(SEARCH(ZAKL_DATA!$B$18,FU!$U5229)),U5229,"")</f>
        <v>Trnava</v>
      </c>
      <c r="T5229" t="str">
        <f t="array" ref="T5229">IFERROR(INDEX($S$3:$S$6255,SMALL(IF(ISNUMBER(SEARCH("",$S$3:$S$6255)),ROW($S$1:$S$6253),""),ROW(S5227))),"")</f>
        <v>Trnava</v>
      </c>
      <c r="U5229" t="s">
        <v>8048</v>
      </c>
      <c r="V5229">
        <v>587737.0</v>
      </c>
    </row>
    <row r="5230" spans="19:22" ht="12.75">
      <c r="S5230" t="str">
        <f>IF(ISNUMBER(SEARCH(ZAKL_DATA!$B$18,FU!$U5230)),U5230,"")</f>
        <v>Trnávka</v>
      </c>
      <c r="T5230" t="str">
        <f t="array" ref="T5230">IFERROR(INDEX($S$3:$S$6255,SMALL(IF(ISNUMBER(SEARCH("",$S$3:$S$6255)),ROW($S$1:$S$6253),""),ROW(S5228))),"")</f>
        <v>Trnávka</v>
      </c>
      <c r="U5230" t="s">
        <v>4047</v>
      </c>
      <c r="V5230">
        <v>587745.0</v>
      </c>
    </row>
    <row r="5231" spans="19:22" ht="12.75">
      <c r="S5231" t="str">
        <f>IF(ISNUMBER(SEARCH(ZAKL_DATA!$B$18,FU!$U5231)),U5231,"")</f>
        <v>Trnávka</v>
      </c>
      <c r="T5231" t="str">
        <f t="array" ref="T5231">IFERROR(INDEX($S$3:$S$6255,SMALL(IF(ISNUMBER(SEARCH("",$S$3:$S$6255)),ROW($S$1:$S$6253),""),ROW(S5229))),"")</f>
        <v>Trnávka</v>
      </c>
      <c r="U5231" t="s">
        <v>4047</v>
      </c>
      <c r="V5231">
        <v>587753.0</v>
      </c>
    </row>
    <row r="5232" spans="19:22" ht="12.75">
      <c r="S5232" t="str">
        <f>IF(ISNUMBER(SEARCH(ZAKL_DATA!$B$18,FU!$U5232)),U5232,"")</f>
        <v>Trnov</v>
      </c>
      <c r="T5232" t="str">
        <f t="array" ref="T5232">IFERROR(INDEX($S$3:$S$6255,SMALL(IF(ISNUMBER(SEARCH("",$S$3:$S$6255)),ROW($S$1:$S$6253),""),ROW(S5230))),"")</f>
        <v>Trnov</v>
      </c>
      <c r="U5232" t="s">
        <v>7472</v>
      </c>
      <c r="V5232">
        <v>587761.0</v>
      </c>
    </row>
    <row r="5233" spans="19:22" ht="12.75">
      <c r="S5233" t="str">
        <f>IF(ISNUMBER(SEARCH(ZAKL_DATA!$B$18,FU!$U5233)),U5233,"")</f>
        <v>Trnová</v>
      </c>
      <c r="T5233" t="str">
        <f t="array" ref="T5233">IFERROR(INDEX($S$3:$S$6255,SMALL(IF(ISNUMBER(SEARCH("",$S$3:$S$6255)),ROW($S$1:$S$6253),""),ROW(S5231))),"")</f>
        <v>Trnová</v>
      </c>
      <c r="U5233" t="s">
        <v>6160</v>
      </c>
      <c r="V5233">
        <v>587770.0</v>
      </c>
    </row>
    <row r="5234" spans="19:22" ht="12.75">
      <c r="S5234" t="str">
        <f>IF(ISNUMBER(SEARCH(ZAKL_DATA!$B$18,FU!$U5234)),U5234,"")</f>
        <v>Trnová</v>
      </c>
      <c r="T5234" t="str">
        <f t="array" ref="T5234">IFERROR(INDEX($S$3:$S$6255,SMALL(IF(ISNUMBER(SEARCH("",$S$3:$S$6255)),ROW($S$1:$S$6253),""),ROW(S5232))),"")</f>
        <v>Trnová</v>
      </c>
      <c r="U5234" t="s">
        <v>6160</v>
      </c>
      <c r="V5234">
        <v>587788.0</v>
      </c>
    </row>
    <row r="5235" spans="19:22" ht="12.75">
      <c r="S5235" t="str">
        <f>IF(ISNUMBER(SEARCH(ZAKL_DATA!$B$18,FU!$U5235)),U5235,"")</f>
        <v>Trnovany</v>
      </c>
      <c r="T5235" t="str">
        <f t="array" ref="T5235">IFERROR(INDEX($S$3:$S$6255,SMALL(IF(ISNUMBER(SEARCH("",$S$3:$S$6255)),ROW($S$1:$S$6253),""),ROW(S5233))),"")</f>
        <v>Trnovany</v>
      </c>
      <c r="U5235" t="s">
        <v>5083</v>
      </c>
      <c r="V5235">
        <v>587796.0</v>
      </c>
    </row>
    <row r="5236" spans="19:22" ht="12.75">
      <c r="S5236" t="str">
        <f>IF(ISNUMBER(SEARCH(ZAKL_DATA!$B$18,FU!$U5236)),U5236,"")</f>
        <v>Trnové Pole</v>
      </c>
      <c r="T5236" t="str">
        <f t="array" ref="T5236">IFERROR(INDEX($S$3:$S$6255,SMALL(IF(ISNUMBER(SEARCH("",$S$3:$S$6255)),ROW($S$1:$S$6253),""),ROW(S5234))),"")</f>
        <v>Trnové Pole</v>
      </c>
      <c r="U5236" t="s">
        <v>8659</v>
      </c>
      <c r="V5236">
        <v>587800.0</v>
      </c>
    </row>
    <row r="5237" spans="19:22" ht="12.75">
      <c r="S5237" t="str">
        <f>IF(ISNUMBER(SEARCH(ZAKL_DATA!$B$18,FU!$U5237)),U5237,"")</f>
        <v>Trojanovice</v>
      </c>
      <c r="T5237" t="str">
        <f t="array" ref="T5237">IFERROR(INDEX($S$3:$S$6255,SMALL(IF(ISNUMBER(SEARCH("",$S$3:$S$6255)),ROW($S$1:$S$6253),""),ROW(S5235))),"")</f>
        <v>Trojanovice</v>
      </c>
      <c r="U5237" t="s">
        <v>8979</v>
      </c>
      <c r="V5237">
        <v>587818.0</v>
      </c>
    </row>
    <row r="5238" spans="19:22" ht="12.75">
      <c r="S5238" t="str">
        <f>IF(ISNUMBER(SEARCH(ZAKL_DATA!$B$18,FU!$U5238)),U5238,"")</f>
        <v>Trojovice</v>
      </c>
      <c r="T5238" t="str">
        <f t="array" ref="T5238">IFERROR(INDEX($S$3:$S$6255,SMALL(IF(ISNUMBER(SEARCH("",$S$3:$S$6255)),ROW($S$1:$S$6253),""),ROW(S5236))),"")</f>
        <v>Trojovice</v>
      </c>
      <c r="U5238" t="s">
        <v>7158</v>
      </c>
      <c r="V5238">
        <v>587826.0</v>
      </c>
    </row>
    <row r="5239" spans="19:22" ht="12.75">
      <c r="S5239" t="str">
        <f>IF(ISNUMBER(SEARCH(ZAKL_DATA!$B$18,FU!$U5239)),U5239,"")</f>
        <v>Trokavec</v>
      </c>
      <c r="T5239" t="str">
        <f t="array" ref="T5239">IFERROR(INDEX($S$3:$S$6255,SMALL(IF(ISNUMBER(SEARCH("",$S$3:$S$6255)),ROW($S$1:$S$6253),""),ROW(S5237))),"")</f>
        <v>Trokavec</v>
      </c>
      <c r="U5239" t="s">
        <v>7637</v>
      </c>
      <c r="V5239">
        <v>587834.0</v>
      </c>
    </row>
    <row r="5240" spans="19:22" ht="12.75">
      <c r="S5240" t="str">
        <f>IF(ISNUMBER(SEARCH(ZAKL_DATA!$B$18,FU!$U5240)),U5240,"")</f>
        <v>Troskotovice</v>
      </c>
      <c r="T5240" t="str">
        <f t="array" ref="T5240">IFERROR(INDEX($S$3:$S$6255,SMALL(IF(ISNUMBER(SEARCH("",$S$3:$S$6255)),ROW($S$1:$S$6253),""),ROW(S5238))),"")</f>
        <v>Troskotovice</v>
      </c>
      <c r="U5240" t="s">
        <v>8660</v>
      </c>
      <c r="V5240">
        <v>587842.0</v>
      </c>
    </row>
    <row r="5241" spans="19:22" ht="12.75">
      <c r="S5241" t="str">
        <f>IF(ISNUMBER(SEARCH(ZAKL_DATA!$B$18,FU!$U5241)),U5241,"")</f>
        <v>Troskovice</v>
      </c>
      <c r="T5241" t="str">
        <f t="array" ref="T5241">IFERROR(INDEX($S$3:$S$6255,SMALL(IF(ISNUMBER(SEARCH("",$S$3:$S$6255)),ROW($S$1:$S$6253),""),ROW(S5239))),"")</f>
        <v>Troskovice</v>
      </c>
      <c r="U5241" t="s">
        <v>7527</v>
      </c>
      <c r="V5241">
        <v>587851.0</v>
      </c>
    </row>
    <row r="5242" spans="19:22" ht="12.75">
      <c r="S5242" t="str">
        <f>IF(ISNUMBER(SEARCH(ZAKL_DATA!$B$18,FU!$U5242)),U5242,"")</f>
        <v>Trotina</v>
      </c>
      <c r="T5242" t="str">
        <f t="array" ref="T5242">IFERROR(INDEX($S$3:$S$6255,SMALL(IF(ISNUMBER(SEARCH("",$S$3:$S$6255)),ROW($S$1:$S$6253),""),ROW(S5240))),"")</f>
        <v>Trotina</v>
      </c>
      <c r="U5242" t="s">
        <v>7676</v>
      </c>
      <c r="V5242">
        <v>587869.0</v>
      </c>
    </row>
    <row r="5243" spans="19:22" ht="12.75">
      <c r="S5243" t="str">
        <f>IF(ISNUMBER(SEARCH(ZAKL_DATA!$B$18,FU!$U5243)),U5243,"")</f>
        <v>Troubelice</v>
      </c>
      <c r="T5243" t="str">
        <f t="array" ref="T5243">IFERROR(INDEX($S$3:$S$6255,SMALL(IF(ISNUMBER(SEARCH("",$S$3:$S$6255)),ROW($S$1:$S$6253),""),ROW(S5241))),"")</f>
        <v>Troubelice</v>
      </c>
      <c r="U5243" t="s">
        <v>3688</v>
      </c>
      <c r="V5243">
        <v>587877.0</v>
      </c>
    </row>
    <row r="5244" spans="19:22" ht="12.75">
      <c r="S5244" t="str">
        <f>IF(ISNUMBER(SEARCH(ZAKL_DATA!$B$18,FU!$U5244)),U5244,"")</f>
        <v>Troubky</v>
      </c>
      <c r="T5244" t="str">
        <f t="array" ref="T5244">IFERROR(INDEX($S$3:$S$6255,SMALL(IF(ISNUMBER(SEARCH("",$S$3:$S$6255)),ROW($S$1:$S$6253),""),ROW(S5242))),"")</f>
        <v>Troubky</v>
      </c>
      <c r="U5244" t="s">
        <v>3905</v>
      </c>
      <c r="V5244">
        <v>587885.0</v>
      </c>
    </row>
    <row r="5245" spans="19:22" ht="12.75">
      <c r="S5245" t="str">
        <f>IF(ISNUMBER(SEARCH(ZAKL_DATA!$B$18,FU!$U5245)),U5245,"")</f>
        <v>Troubky-Zdislavice</v>
      </c>
      <c r="T5245" t="str">
        <f t="array" ref="T5245">IFERROR(INDEX($S$3:$S$6255,SMALL(IF(ISNUMBER(SEARCH("",$S$3:$S$6255)),ROW($S$1:$S$6253),""),ROW(S5243))),"")</f>
        <v>Troubky-Zdislavice</v>
      </c>
      <c r="U5245" t="s">
        <v>8284</v>
      </c>
      <c r="V5245">
        <v>587893.0</v>
      </c>
    </row>
    <row r="5246" spans="19:22" ht="12.75">
      <c r="S5246" t="str">
        <f>IF(ISNUMBER(SEARCH(ZAKL_DATA!$B$18,FU!$U5246)),U5246,"")</f>
        <v>Troubsko</v>
      </c>
      <c r="T5246" t="str">
        <f t="array" ref="T5246">IFERROR(INDEX($S$3:$S$6255,SMALL(IF(ISNUMBER(SEARCH("",$S$3:$S$6255)),ROW($S$1:$S$6253),""),ROW(S5244))),"")</f>
        <v>Troubsko</v>
      </c>
      <c r="U5246" t="s">
        <v>7934</v>
      </c>
      <c r="V5246">
        <v>587907.0</v>
      </c>
    </row>
    <row r="5247" spans="19:22" ht="12.75">
      <c r="S5247" t="str">
        <f>IF(ISNUMBER(SEARCH(ZAKL_DATA!$B$18,FU!$U5247)),U5247,"")</f>
        <v>Trpík</v>
      </c>
      <c r="T5247" t="str">
        <f t="array" ref="T5247">IFERROR(INDEX($S$3:$S$6255,SMALL(IF(ISNUMBER(SEARCH("",$S$3:$S$6255)),ROW($S$1:$S$6253),""),ROW(S5245))),"")</f>
        <v>Trpík</v>
      </c>
      <c r="U5247" t="s">
        <v>5399</v>
      </c>
      <c r="V5247">
        <v>587915.0</v>
      </c>
    </row>
    <row r="5248" spans="19:22" ht="12.75">
      <c r="S5248" t="str">
        <f>IF(ISNUMBER(SEARCH(ZAKL_DATA!$B$18,FU!$U5248)),U5248,"")</f>
        <v>Trpín</v>
      </c>
      <c r="T5248" t="str">
        <f t="array" ref="T5248">IFERROR(INDEX($S$3:$S$6255,SMALL(IF(ISNUMBER(SEARCH("",$S$3:$S$6255)),ROW($S$1:$S$6253),""),ROW(S5246))),"")</f>
        <v>Trpín</v>
      </c>
      <c r="U5248" t="s">
        <v>7608</v>
      </c>
      <c r="V5248">
        <v>587923.0</v>
      </c>
    </row>
    <row r="5249" spans="19:22" ht="12.75">
      <c r="S5249" t="str">
        <f>IF(ISNUMBER(SEARCH(ZAKL_DATA!$B$18,FU!$U5249)),U5249,"")</f>
        <v>Trpísty</v>
      </c>
      <c r="T5249" t="str">
        <f t="array" ref="T5249">IFERROR(INDEX($S$3:$S$6255,SMALL(IF(ISNUMBER(SEARCH("",$S$3:$S$6255)),ROW($S$1:$S$6253),""),ROW(S5247))),"")</f>
        <v>Trpísty</v>
      </c>
      <c r="U5249" t="s">
        <v>6272</v>
      </c>
      <c r="V5249">
        <v>587931.0</v>
      </c>
    </row>
    <row r="5250" spans="19:22" ht="12.75">
      <c r="S5250" t="str">
        <f>IF(ISNUMBER(SEARCH(ZAKL_DATA!$B$18,FU!$U5250)),U5250,"")</f>
        <v>Trpišovice</v>
      </c>
      <c r="T5250" t="str">
        <f t="array" ref="T5250">IFERROR(INDEX($S$3:$S$6255,SMALL(IF(ISNUMBER(SEARCH("",$S$3:$S$6255)),ROW($S$1:$S$6253),""),ROW(S5248))),"")</f>
        <v>Trpišovice</v>
      </c>
      <c r="U5250" t="s">
        <v>6939</v>
      </c>
      <c r="V5250">
        <v>587940.0</v>
      </c>
    </row>
    <row r="5251" spans="19:22" ht="12.75">
      <c r="S5251" t="str">
        <f>IF(ISNUMBER(SEARCH(ZAKL_DATA!$B$18,FU!$U5251)),U5251,"")</f>
        <v>Trstěnice</v>
      </c>
      <c r="T5251" t="str">
        <f t="array" ref="T5251">IFERROR(INDEX($S$3:$S$6255,SMALL(IF(ISNUMBER(SEARCH("",$S$3:$S$6255)),ROW($S$1:$S$6253),""),ROW(S5249))),"")</f>
        <v>Trstěnice</v>
      </c>
      <c r="U5251" t="s">
        <v>5945</v>
      </c>
      <c r="V5251">
        <v>587958.0</v>
      </c>
    </row>
    <row r="5252" spans="19:22" ht="12.75">
      <c r="S5252" t="str">
        <f>IF(ISNUMBER(SEARCH(ZAKL_DATA!$B$18,FU!$U5252)),U5252,"")</f>
        <v>Trstěnice</v>
      </c>
      <c r="T5252" t="str">
        <f t="array" ref="T5252">IFERROR(INDEX($S$3:$S$6255,SMALL(IF(ISNUMBER(SEARCH("",$S$3:$S$6255)),ROW($S$1:$S$6253),""),ROW(S5250))),"")</f>
        <v>Trstěnice</v>
      </c>
      <c r="U5252" t="s">
        <v>5945</v>
      </c>
      <c r="V5252">
        <v>587974.0</v>
      </c>
    </row>
    <row r="5253" spans="19:22" ht="12.75">
      <c r="S5253" t="str">
        <f>IF(ISNUMBER(SEARCH(ZAKL_DATA!$B$18,FU!$U5253)),U5253,"")</f>
        <v>Trstěnice</v>
      </c>
      <c r="T5253" t="str">
        <f t="array" ref="T5253">IFERROR(INDEX($S$3:$S$6255,SMALL(IF(ISNUMBER(SEARCH("",$S$3:$S$6255)),ROW($S$1:$S$6253),""),ROW(S5251))),"")</f>
        <v>Trstěnice</v>
      </c>
      <c r="U5253" t="s">
        <v>5945</v>
      </c>
      <c r="V5253">
        <v>587982.0</v>
      </c>
    </row>
    <row r="5254" spans="19:22" ht="12.75">
      <c r="S5254" t="str">
        <f>IF(ISNUMBER(SEARCH(ZAKL_DATA!$B$18,FU!$U5254)),U5254,"")</f>
        <v>Tršice</v>
      </c>
      <c r="T5254" t="str">
        <f t="array" ref="T5254">IFERROR(INDEX($S$3:$S$6255,SMALL(IF(ISNUMBER(SEARCH("",$S$3:$S$6255)),ROW($S$1:$S$6253),""),ROW(S5252))),"")</f>
        <v>Tršice</v>
      </c>
      <c r="U5254" t="s">
        <v>3689</v>
      </c>
      <c r="V5254">
        <v>587991.0</v>
      </c>
    </row>
    <row r="5255" spans="19:22" ht="12.75">
      <c r="S5255" t="str">
        <f>IF(ISNUMBER(SEARCH(ZAKL_DATA!$B$18,FU!$U5255)),U5255,"")</f>
        <v>Trubín</v>
      </c>
      <c r="T5255" t="str">
        <f t="array" ref="T5255">IFERROR(INDEX($S$3:$S$6255,SMALL(IF(ISNUMBER(SEARCH("",$S$3:$S$6255)),ROW($S$1:$S$6253),""),ROW(S5253))),"")</f>
        <v>Trubín</v>
      </c>
      <c r="U5255" t="s">
        <v>4268</v>
      </c>
      <c r="V5255">
        <v>588008.0</v>
      </c>
    </row>
    <row r="5256" spans="19:22" ht="12.75">
      <c r="S5256" t="str">
        <f>IF(ISNUMBER(SEARCH(ZAKL_DATA!$B$18,FU!$U5256)),U5256,"")</f>
        <v>Trubská</v>
      </c>
      <c r="T5256" t="str">
        <f t="array" ref="T5256">IFERROR(INDEX($S$3:$S$6255,SMALL(IF(ISNUMBER(SEARCH("",$S$3:$S$6255)),ROW($S$1:$S$6253),""),ROW(S5254))),"")</f>
        <v>Trubská</v>
      </c>
      <c r="U5256" t="s">
        <v>4154</v>
      </c>
      <c r="V5256">
        <v>588016.0</v>
      </c>
    </row>
    <row r="5257" spans="19:22" ht="12.75">
      <c r="S5257" t="str">
        <f>IF(ISNUMBER(SEARCH(ZAKL_DATA!$B$18,FU!$U5257)),U5257,"")</f>
        <v>Truskovice</v>
      </c>
      <c r="T5257" t="str">
        <f t="array" ref="T5257">IFERROR(INDEX($S$3:$S$6255,SMALL(IF(ISNUMBER(SEARCH("",$S$3:$S$6255)),ROW($S$1:$S$6253),""),ROW(S5255))),"")</f>
        <v>Truskovice</v>
      </c>
      <c r="U5257" t="s">
        <v>4584</v>
      </c>
      <c r="V5257">
        <v>588024.0</v>
      </c>
    </row>
    <row r="5258" spans="19:22" ht="12.75">
      <c r="S5258" t="str">
        <f>IF(ISNUMBER(SEARCH(ZAKL_DATA!$B$18,FU!$U5258)),U5258,"")</f>
        <v>Trusnov</v>
      </c>
      <c r="T5258" t="str">
        <f t="array" ref="T5258">IFERROR(INDEX($S$3:$S$6255,SMALL(IF(ISNUMBER(SEARCH("",$S$3:$S$6255)),ROW($S$1:$S$6253),""),ROW(S5256))),"")</f>
        <v>Trusnov</v>
      </c>
      <c r="U5258" t="s">
        <v>7411</v>
      </c>
      <c r="V5258">
        <v>588032.0</v>
      </c>
    </row>
    <row r="5259" spans="19:22" ht="12.75">
      <c r="S5259" t="str">
        <f>IF(ISNUMBER(SEARCH(ZAKL_DATA!$B$18,FU!$U5259)),U5259,"")</f>
        <v>Trutnov</v>
      </c>
      <c r="T5259" t="str">
        <f t="array" ref="T5259">IFERROR(INDEX($S$3:$S$6255,SMALL(IF(ISNUMBER(SEARCH("",$S$3:$S$6255)),ROW($S$1:$S$6253),""),ROW(S5257))),"")</f>
        <v>Trutnov</v>
      </c>
      <c r="U5259" t="s">
        <v>7619</v>
      </c>
      <c r="V5259">
        <v>588041.0</v>
      </c>
    </row>
    <row r="5260" spans="19:22" ht="12.75">
      <c r="S5260" t="str">
        <f>IF(ISNUMBER(SEARCH(ZAKL_DATA!$B$18,FU!$U5260)),U5260,"")</f>
        <v>Tržek</v>
      </c>
      <c r="T5260" t="str">
        <f t="array" ref="T5260">IFERROR(INDEX($S$3:$S$6255,SMALL(IF(ISNUMBER(SEARCH("",$S$3:$S$6255)),ROW($S$1:$S$6253),""),ROW(S5258))),"")</f>
        <v>Tržek</v>
      </c>
      <c r="U5260" t="s">
        <v>7178</v>
      </c>
      <c r="V5260">
        <v>588059.0</v>
      </c>
    </row>
    <row r="5261" spans="19:22" ht="12.75">
      <c r="S5261" t="str">
        <f>IF(ISNUMBER(SEARCH(ZAKL_DATA!$B$18,FU!$U5261)),U5261,"")</f>
        <v>Třanovice</v>
      </c>
      <c r="T5261" t="str">
        <f t="array" ref="T5261">IFERROR(INDEX($S$3:$S$6255,SMALL(IF(ISNUMBER(SEARCH("",$S$3:$S$6255)),ROW($S$1:$S$6253),""),ROW(S5259))),"")</f>
        <v>Třanovice</v>
      </c>
      <c r="U5261" t="s">
        <v>5764</v>
      </c>
      <c r="V5261">
        <v>588067.0</v>
      </c>
    </row>
    <row r="5262" spans="19:22" ht="12.75">
      <c r="S5262" t="str">
        <f>IF(ISNUMBER(SEARCH(ZAKL_DATA!$B$18,FU!$U5262)),U5262,"")</f>
        <v>Třebařov</v>
      </c>
      <c r="T5262" t="str">
        <f t="array" ref="T5262">IFERROR(INDEX($S$3:$S$6255,SMALL(IF(ISNUMBER(SEARCH("",$S$3:$S$6255)),ROW($S$1:$S$6253),""),ROW(S5260))),"")</f>
        <v>Třebařov</v>
      </c>
      <c r="U5262" t="s">
        <v>7609</v>
      </c>
      <c r="V5262">
        <v>588075.0</v>
      </c>
    </row>
    <row r="5263" spans="19:22" ht="12.75">
      <c r="S5263" t="str">
        <f>IF(ISNUMBER(SEARCH(ZAKL_DATA!$B$18,FU!$U5263)),U5263,"")</f>
        <v>Třebčice</v>
      </c>
      <c r="T5263" t="str">
        <f t="array" ref="T5263">IFERROR(INDEX($S$3:$S$6255,SMALL(IF(ISNUMBER(SEARCH("",$S$3:$S$6255)),ROW($S$1:$S$6253),""),ROW(S5261))),"")</f>
        <v>Třebčice</v>
      </c>
      <c r="U5263" t="s">
        <v>7586</v>
      </c>
      <c r="V5263">
        <v>588083.0</v>
      </c>
    </row>
    <row r="5264" spans="19:22" ht="12.75">
      <c r="S5264" t="str">
        <f>IF(ISNUMBER(SEARCH(ZAKL_DATA!$B$18,FU!$U5264)),U5264,"")</f>
        <v>Třebechovice pod Orebem</v>
      </c>
      <c r="T5264" t="str">
        <f t="array" ref="T5264">IFERROR(INDEX($S$3:$S$6255,SMALL(IF(ISNUMBER(SEARCH("",$S$3:$S$6255)),ROW($S$1:$S$6253),""),ROW(S5262))),"")</f>
        <v>Třebechovice pod Orebem</v>
      </c>
      <c r="U5264" t="s">
        <v>7049</v>
      </c>
      <c r="V5264">
        <v>588091.0</v>
      </c>
    </row>
    <row r="5265" spans="19:22" ht="12.75">
      <c r="S5265" t="str">
        <f>IF(ISNUMBER(SEARCH(ZAKL_DATA!$B$18,FU!$U5265)),U5265,"")</f>
        <v>Třebějice</v>
      </c>
      <c r="T5265" t="str">
        <f t="array" ref="T5265">IFERROR(INDEX($S$3:$S$6255,SMALL(IF(ISNUMBER(SEARCH("",$S$3:$S$6255)),ROW($S$1:$S$6253),""),ROW(S5263))),"")</f>
        <v>Třebějice</v>
      </c>
      <c r="U5265" t="s">
        <v>6439</v>
      </c>
      <c r="V5265">
        <v>588105.0</v>
      </c>
    </row>
    <row r="5266" spans="19:22" ht="12.75">
      <c r="S5266" t="str">
        <f>IF(ISNUMBER(SEARCH(ZAKL_DATA!$B$18,FU!$U5266)),U5266,"")</f>
        <v>Třebelovice</v>
      </c>
      <c r="T5266" t="str">
        <f t="array" ref="T5266">IFERROR(INDEX($S$3:$S$6255,SMALL(IF(ISNUMBER(SEARCH("",$S$3:$S$6255)),ROW($S$1:$S$6253),""),ROW(S5264))),"")</f>
        <v>Třebelovice</v>
      </c>
      <c r="U5266" t="s">
        <v>8452</v>
      </c>
      <c r="V5266">
        <v>588113.0</v>
      </c>
    </row>
    <row r="5267" spans="19:22" ht="12.75">
      <c r="S5267" t="str">
        <f>IF(ISNUMBER(SEARCH(ZAKL_DATA!$B$18,FU!$U5267)),U5267,"")</f>
        <v>Třebeň</v>
      </c>
      <c r="T5267" t="str">
        <f t="array" ref="T5267">IFERROR(INDEX($S$3:$S$6255,SMALL(IF(ISNUMBER(SEARCH("",$S$3:$S$6255)),ROW($S$1:$S$6253),""),ROW(S5265))),"")</f>
        <v>Třebeň</v>
      </c>
      <c r="U5267" t="s">
        <v>4792</v>
      </c>
      <c r="V5267">
        <v>588121.0</v>
      </c>
    </row>
    <row r="5268" spans="19:22" ht="12.75">
      <c r="S5268" t="str">
        <f>IF(ISNUMBER(SEARCH(ZAKL_DATA!$B$18,FU!$U5268)),U5268,"")</f>
        <v>Třebenice</v>
      </c>
      <c r="T5268" t="str">
        <f t="array" ref="T5268">IFERROR(INDEX($S$3:$S$6255,SMALL(IF(ISNUMBER(SEARCH("",$S$3:$S$6255)),ROW($S$1:$S$6253),""),ROW(S5266))),"")</f>
        <v>Třebenice</v>
      </c>
      <c r="U5268" t="s">
        <v>6656</v>
      </c>
      <c r="V5268">
        <v>588130.0</v>
      </c>
    </row>
    <row r="5269" spans="19:22" ht="12.75">
      <c r="S5269" t="str">
        <f>IF(ISNUMBER(SEARCH(ZAKL_DATA!$B$18,FU!$U5269)),U5269,"")</f>
        <v>Třebenice</v>
      </c>
      <c r="T5269" t="str">
        <f t="array" ref="T5269">IFERROR(INDEX($S$3:$S$6255,SMALL(IF(ISNUMBER(SEARCH("",$S$3:$S$6255)),ROW($S$1:$S$6253),""),ROW(S5267))),"")</f>
        <v>Třebenice</v>
      </c>
      <c r="U5269" t="s">
        <v>6656</v>
      </c>
      <c r="V5269">
        <v>588148.0</v>
      </c>
    </row>
    <row r="5270" spans="19:22" ht="12.75">
      <c r="S5270" t="str">
        <f>IF(ISNUMBER(SEARCH(ZAKL_DATA!$B$18,FU!$U5270)),U5270,"")</f>
        <v>Třebestovice</v>
      </c>
      <c r="T5270" t="str">
        <f t="array" ref="T5270">IFERROR(INDEX($S$3:$S$6255,SMALL(IF(ISNUMBER(SEARCH("",$S$3:$S$6255)),ROW($S$1:$S$6253),""),ROW(S5268))),"")</f>
        <v>Třebestovice</v>
      </c>
      <c r="U5270" t="s">
        <v>4708</v>
      </c>
      <c r="V5270">
        <v>588156.0</v>
      </c>
    </row>
    <row r="5271" spans="19:22" ht="12.75">
      <c r="S5271" t="str">
        <f>IF(ISNUMBER(SEARCH(ZAKL_DATA!$B$18,FU!$U5271)),U5271,"")</f>
        <v>Třebešice</v>
      </c>
      <c r="T5271" t="str">
        <f t="array" ref="T5271">IFERROR(INDEX($S$3:$S$6255,SMALL(IF(ISNUMBER(SEARCH("",$S$3:$S$6255)),ROW($S$1:$S$6253),""),ROW(S5269))),"")</f>
        <v>Třebešice</v>
      </c>
      <c r="U5271" t="s">
        <v>4065</v>
      </c>
      <c r="V5271">
        <v>588164.0</v>
      </c>
    </row>
    <row r="5272" spans="19:22" ht="12.75">
      <c r="S5272" t="str">
        <f>IF(ISNUMBER(SEARCH(ZAKL_DATA!$B$18,FU!$U5272)),U5272,"")</f>
        <v>Třebešice</v>
      </c>
      <c r="T5272" t="str">
        <f t="array" ref="T5272">IFERROR(INDEX($S$3:$S$6255,SMALL(IF(ISNUMBER(SEARCH("",$S$3:$S$6255)),ROW($S$1:$S$6253),""),ROW(S5270))),"")</f>
        <v>Třebešice</v>
      </c>
      <c r="U5272" t="s">
        <v>4065</v>
      </c>
      <c r="V5272">
        <v>588172.0</v>
      </c>
    </row>
    <row r="5273" spans="19:22" ht="12.75">
      <c r="S5273" t="str">
        <f>IF(ISNUMBER(SEARCH(ZAKL_DATA!$B$18,FU!$U5273)),U5273,"")</f>
        <v>Třebešov</v>
      </c>
      <c r="T5273" t="str">
        <f t="array" ref="T5273">IFERROR(INDEX($S$3:$S$6255,SMALL(IF(ISNUMBER(SEARCH("",$S$3:$S$6255)),ROW($S$1:$S$6253),""),ROW(S5271))),"")</f>
        <v>Třebešov</v>
      </c>
      <c r="U5273" t="s">
        <v>7473</v>
      </c>
      <c r="V5273">
        <v>588181.0</v>
      </c>
    </row>
    <row r="5274" spans="19:22" ht="12.75">
      <c r="S5274" t="str">
        <f>IF(ISNUMBER(SEARCH(ZAKL_DATA!$B$18,FU!$U5274)),U5274,"")</f>
        <v>Třebětice</v>
      </c>
      <c r="T5274" t="str">
        <f t="array" ref="T5274">IFERROR(INDEX($S$3:$S$6255,SMALL(IF(ISNUMBER(SEARCH("",$S$3:$S$6255)),ROW($S$1:$S$6253),""),ROW(S5272))),"")</f>
        <v>Třebětice</v>
      </c>
      <c r="U5274" t="s">
        <v>6362</v>
      </c>
      <c r="V5274">
        <v>588199.0</v>
      </c>
    </row>
    <row r="5275" spans="19:22" ht="12.75">
      <c r="S5275" t="str">
        <f>IF(ISNUMBER(SEARCH(ZAKL_DATA!$B$18,FU!$U5275)),U5275,"")</f>
        <v>Třebětice</v>
      </c>
      <c r="T5275" t="str">
        <f t="array" ref="T5275">IFERROR(INDEX($S$3:$S$6255,SMALL(IF(ISNUMBER(SEARCH("",$S$3:$S$6255)),ROW($S$1:$S$6253),""),ROW(S5273))),"")</f>
        <v>Třebětice</v>
      </c>
      <c r="U5275" t="s">
        <v>6362</v>
      </c>
      <c r="V5275">
        <v>588202.0</v>
      </c>
    </row>
    <row r="5276" spans="19:22" ht="12.75">
      <c r="S5276" t="str">
        <f>IF(ISNUMBER(SEARCH(ZAKL_DATA!$B$18,FU!$U5276)),U5276,"")</f>
        <v>Třebětín</v>
      </c>
      <c r="T5276" t="str">
        <f t="array" ref="T5276">IFERROR(INDEX($S$3:$S$6255,SMALL(IF(ISNUMBER(SEARCH("",$S$3:$S$6255)),ROW($S$1:$S$6253),""),ROW(S5274))),"")</f>
        <v>Třebětín</v>
      </c>
      <c r="U5276" t="s">
        <v>4064</v>
      </c>
      <c r="V5276">
        <v>588211.0</v>
      </c>
    </row>
    <row r="5277" spans="19:22" ht="12.75">
      <c r="S5277" t="str">
        <f>IF(ISNUMBER(SEARCH(ZAKL_DATA!$B$18,FU!$U5277)),U5277,"")</f>
        <v>Třebíč</v>
      </c>
      <c r="T5277" t="str">
        <f t="array" ref="T5277">IFERROR(INDEX($S$3:$S$6255,SMALL(IF(ISNUMBER(SEARCH("",$S$3:$S$6255)),ROW($S$1:$S$6253),""),ROW(S5275))),"")</f>
        <v>Třebíč</v>
      </c>
      <c r="U5277" t="s">
        <v>8366</v>
      </c>
      <c r="V5277">
        <v>588229.0</v>
      </c>
    </row>
    <row r="5278" spans="19:22" ht="12.75">
      <c r="S5278" t="str">
        <f>IF(ISNUMBER(SEARCH(ZAKL_DATA!$B$18,FU!$U5278)),U5278,"")</f>
        <v>Třebihošť</v>
      </c>
      <c r="T5278" t="str">
        <f t="array" ref="T5278">IFERROR(INDEX($S$3:$S$6255,SMALL(IF(ISNUMBER(SEARCH("",$S$3:$S$6255)),ROW($S$1:$S$6253),""),ROW(S5276))),"")</f>
        <v>Třebihošť</v>
      </c>
      <c r="U5278" t="s">
        <v>7677</v>
      </c>
      <c r="V5278">
        <v>588237.0</v>
      </c>
    </row>
    <row r="5279" spans="19:22" ht="12.75">
      <c r="S5279" t="str">
        <f>IF(ISNUMBER(SEARCH(ZAKL_DATA!$B$18,FU!$U5279)),U5279,"")</f>
        <v>Třebichovice</v>
      </c>
      <c r="T5279" t="str">
        <f t="array" ref="T5279">IFERROR(INDEX($S$3:$S$6255,SMALL(IF(ISNUMBER(SEARCH("",$S$3:$S$6255)),ROW($S$1:$S$6253),""),ROW(S5277))),"")</f>
        <v>Třebichovice</v>
      </c>
      <c r="U5279" t="s">
        <v>4253</v>
      </c>
      <c r="V5279">
        <v>588245.0</v>
      </c>
    </row>
    <row r="5280" spans="19:22" ht="12.75">
      <c r="S5280" t="str">
        <f>IF(ISNUMBER(SEARCH(ZAKL_DATA!$B$18,FU!$U5280)),U5280,"")</f>
        <v>Třebívlice</v>
      </c>
      <c r="T5280" t="str">
        <f t="array" ref="T5280">IFERROR(INDEX($S$3:$S$6255,SMALL(IF(ISNUMBER(SEARCH("",$S$3:$S$6255)),ROW($S$1:$S$6253),""),ROW(S5278))),"")</f>
        <v>Třebívlice</v>
      </c>
      <c r="U5280" t="s">
        <v>6657</v>
      </c>
      <c r="V5280">
        <v>588253.0</v>
      </c>
    </row>
    <row r="5281" spans="19:22" ht="12.75">
      <c r="S5281" t="str">
        <f>IF(ISNUMBER(SEARCH(ZAKL_DATA!$B$18,FU!$U5281)),U5281,"")</f>
        <v>Třebíz</v>
      </c>
      <c r="T5281" t="str">
        <f t="array" ref="T5281">IFERROR(INDEX($S$3:$S$6255,SMALL(IF(ISNUMBER(SEARCH("",$S$3:$S$6255)),ROW($S$1:$S$6253),""),ROW(S5279))),"")</f>
        <v>Třebíz</v>
      </c>
      <c r="U5281" t="s">
        <v>4254</v>
      </c>
      <c r="V5281">
        <v>588261.0</v>
      </c>
    </row>
    <row r="5282" spans="19:22" ht="12.75">
      <c r="S5282" t="str">
        <f>IF(ISNUMBER(SEARCH(ZAKL_DATA!$B$18,FU!$U5282)),U5282,"")</f>
        <v>Třebnouševes</v>
      </c>
      <c r="T5282" t="str">
        <f t="array" ref="T5282">IFERROR(INDEX($S$3:$S$6255,SMALL(IF(ISNUMBER(SEARCH("",$S$3:$S$6255)),ROW($S$1:$S$6253),""),ROW(S5280))),"")</f>
        <v>Třebnouševes</v>
      </c>
      <c r="U5282" t="s">
        <v>7263</v>
      </c>
      <c r="V5282">
        <v>588270.0</v>
      </c>
    </row>
    <row r="5283" spans="19:22" ht="12.75">
      <c r="S5283" t="str">
        <f>IF(ISNUMBER(SEARCH(ZAKL_DATA!$B$18,FU!$U5283)),U5283,"")</f>
        <v>Třeboc</v>
      </c>
      <c r="T5283" t="str">
        <f t="array" ref="T5283">IFERROR(INDEX($S$3:$S$6255,SMALL(IF(ISNUMBER(SEARCH("",$S$3:$S$6255)),ROW($S$1:$S$6253),""),ROW(S5281))),"")</f>
        <v>Třeboc</v>
      </c>
      <c r="U5283" t="s">
        <v>5092</v>
      </c>
      <c r="V5283">
        <v>588288.0</v>
      </c>
    </row>
    <row r="5284" spans="19:22" ht="12.75">
      <c r="S5284" t="str">
        <f>IF(ISNUMBER(SEARCH(ZAKL_DATA!$B$18,FU!$U5284)),U5284,"")</f>
        <v>Třebohostice</v>
      </c>
      <c r="T5284" t="str">
        <f t="array" ref="T5284">IFERROR(INDEX($S$3:$S$6255,SMALL(IF(ISNUMBER(SEARCH("",$S$3:$S$6255)),ROW($S$1:$S$6253),""),ROW(S5282))),"")</f>
        <v>Třebohostice</v>
      </c>
      <c r="U5284" t="s">
        <v>5705</v>
      </c>
      <c r="V5284">
        <v>588296.0</v>
      </c>
    </row>
    <row r="5285" spans="19:22" ht="12.75">
      <c r="S5285" t="str">
        <f>IF(ISNUMBER(SEARCH(ZAKL_DATA!$B$18,FU!$U5285)),U5285,"")</f>
        <v>Třebom</v>
      </c>
      <c r="T5285" t="str">
        <f t="array" ref="T5285">IFERROR(INDEX($S$3:$S$6255,SMALL(IF(ISNUMBER(SEARCH("",$S$3:$S$6255)),ROW($S$1:$S$6253),""),ROW(S5283))),"")</f>
        <v>Třebom</v>
      </c>
      <c r="U5285" t="s">
        <v>6895</v>
      </c>
      <c r="V5285">
        <v>588300.0</v>
      </c>
    </row>
    <row r="5286" spans="19:22" ht="12.75">
      <c r="S5286" t="str">
        <f>IF(ISNUMBER(SEARCH(ZAKL_DATA!$B$18,FU!$U5286)),U5286,"")</f>
        <v>Třeboň</v>
      </c>
      <c r="T5286" t="str">
        <f t="array" ref="T5286">IFERROR(INDEX($S$3:$S$6255,SMALL(IF(ISNUMBER(SEARCH("",$S$3:$S$6255)),ROW($S$1:$S$6253),""),ROW(S5284))),"")</f>
        <v>Třeboň</v>
      </c>
      <c r="U5286" t="s">
        <v>5360</v>
      </c>
      <c r="V5286">
        <v>588318.0</v>
      </c>
    </row>
    <row r="5287" spans="19:22" ht="12.75">
      <c r="S5287" t="str">
        <f>IF(ISNUMBER(SEARCH(ZAKL_DATA!$B$18,FU!$U5287)),U5287,"")</f>
        <v>Třebonín</v>
      </c>
      <c r="T5287" t="str">
        <f t="array" ref="T5287">IFERROR(INDEX($S$3:$S$6255,SMALL(IF(ISNUMBER(SEARCH("",$S$3:$S$6255)),ROW($S$1:$S$6253),""),ROW(S5285))),"")</f>
        <v>Třebonín</v>
      </c>
      <c r="U5287" t="s">
        <v>7107</v>
      </c>
      <c r="V5287">
        <v>588326.0</v>
      </c>
    </row>
    <row r="5288" spans="19:22" ht="12.75">
      <c r="S5288" t="str">
        <f>IF(ISNUMBER(SEARCH(ZAKL_DATA!$B$18,FU!$U5288)),U5288,"")</f>
        <v>Třebosice</v>
      </c>
      <c r="T5288" t="str">
        <f t="array" ref="T5288">IFERROR(INDEX($S$3:$S$6255,SMALL(IF(ISNUMBER(SEARCH("",$S$3:$S$6255)),ROW($S$1:$S$6253),""),ROW(S5286))),"")</f>
        <v>Třebosice</v>
      </c>
      <c r="U5288" t="s">
        <v>7209</v>
      </c>
      <c r="V5288">
        <v>588334.0</v>
      </c>
    </row>
    <row r="5289" spans="19:22" ht="12.75">
      <c r="S5289" t="str">
        <f>IF(ISNUMBER(SEARCH(ZAKL_DATA!$B$18,FU!$U5289)),U5289,"")</f>
        <v>Třebotov</v>
      </c>
      <c r="T5289" t="str">
        <f t="array" ref="T5289">IFERROR(INDEX($S$3:$S$6255,SMALL(IF(ISNUMBER(SEARCH("",$S$3:$S$6255)),ROW($S$1:$S$6253),""),ROW(S5287))),"")</f>
        <v>Třebotov</v>
      </c>
      <c r="U5289" t="s">
        <v>4852</v>
      </c>
      <c r="V5289">
        <v>588342.0</v>
      </c>
    </row>
    <row r="5290" spans="19:22" ht="12.75">
      <c r="S5290" t="str">
        <f>IF(ISNUMBER(SEARCH(ZAKL_DATA!$B$18,FU!$U5290)),U5290,"")</f>
        <v>Třebovice</v>
      </c>
      <c r="T5290" t="str">
        <f t="array" ref="T5290">IFERROR(INDEX($S$3:$S$6255,SMALL(IF(ISNUMBER(SEARCH("",$S$3:$S$6255)),ROW($S$1:$S$6253),""),ROW(S5288))),"")</f>
        <v>Třebovice</v>
      </c>
      <c r="U5290" t="s">
        <v>7749</v>
      </c>
      <c r="V5290">
        <v>588377.0</v>
      </c>
    </row>
    <row r="5291" spans="19:22" ht="12.75">
      <c r="S5291" t="str">
        <f>IF(ISNUMBER(SEARCH(ZAKL_DATA!$B$18,FU!$U5291)),U5291,"")</f>
        <v>Třebovle</v>
      </c>
      <c r="T5291" t="str">
        <f t="array" ref="T5291">IFERROR(INDEX($S$3:$S$6255,SMALL(IF(ISNUMBER(SEARCH("",$S$3:$S$6255)),ROW($S$1:$S$6253),""),ROW(S5289))),"")</f>
        <v>Třebovle</v>
      </c>
      <c r="U5291" t="s">
        <v>4329</v>
      </c>
      <c r="V5291">
        <v>588385.0</v>
      </c>
    </row>
    <row r="5292" spans="19:22" ht="12.75">
      <c r="S5292" t="str">
        <f>IF(ISNUMBER(SEARCH(ZAKL_DATA!$B$18,FU!$U5292)),U5292,"")</f>
        <v>Třebsko</v>
      </c>
      <c r="T5292" t="str">
        <f t="array" ref="T5292">IFERROR(INDEX($S$3:$S$6255,SMALL(IF(ISNUMBER(SEARCH("",$S$3:$S$6255)),ROW($S$1:$S$6253),""),ROW(S5290))),"")</f>
        <v>Třebsko</v>
      </c>
      <c r="U5292" t="s">
        <v>5003</v>
      </c>
      <c r="V5292">
        <v>588393.0</v>
      </c>
    </row>
    <row r="5293" spans="19:22" ht="12.75">
      <c r="S5293" t="str">
        <f>IF(ISNUMBER(SEARCH(ZAKL_DATA!$B$18,FU!$U5293)),U5293,"")</f>
        <v>Třebusice</v>
      </c>
      <c r="T5293" t="str">
        <f t="array" ref="T5293">IFERROR(INDEX($S$3:$S$6255,SMALL(IF(ISNUMBER(SEARCH("",$S$3:$S$6255)),ROW($S$1:$S$6253),""),ROW(S5291))),"")</f>
        <v>Třebusice</v>
      </c>
      <c r="U5293" t="s">
        <v>4255</v>
      </c>
      <c r="V5293">
        <v>588407.0</v>
      </c>
    </row>
    <row r="5294" spans="19:22" ht="12.75">
      <c r="S5294" t="str">
        <f>IF(ISNUMBER(SEARCH(ZAKL_DATA!$B$18,FU!$U5294)),U5294,"")</f>
        <v>Třebušín</v>
      </c>
      <c r="T5294" t="str">
        <f t="array" ref="T5294">IFERROR(INDEX($S$3:$S$6255,SMALL(IF(ISNUMBER(SEARCH("",$S$3:$S$6255)),ROW($S$1:$S$6253),""),ROW(S5292))),"")</f>
        <v>Třebušín</v>
      </c>
      <c r="U5294" t="s">
        <v>6659</v>
      </c>
      <c r="V5294">
        <v>588431.0</v>
      </c>
    </row>
    <row r="5295" spans="19:22" ht="12.75">
      <c r="S5295" t="str">
        <f>IF(ISNUMBER(SEARCH(ZAKL_DATA!$B$18,FU!$U5295)),U5295,"")</f>
        <v>Třemešná</v>
      </c>
      <c r="T5295" t="str">
        <f t="array" ref="T5295">IFERROR(INDEX($S$3:$S$6255,SMALL(IF(ISNUMBER(SEARCH("",$S$3:$S$6255)),ROW($S$1:$S$6253),""),ROW(S5293))),"")</f>
        <v>Třemešná</v>
      </c>
      <c r="U5295" t="s">
        <v>8844</v>
      </c>
      <c r="V5295">
        <v>588458.0</v>
      </c>
    </row>
    <row r="5296" spans="19:22" ht="12.75">
      <c r="S5296" t="str">
        <f>IF(ISNUMBER(SEARCH(ZAKL_DATA!$B$18,FU!$U5296)),U5296,"")</f>
        <v>Třemešné</v>
      </c>
      <c r="T5296" t="str">
        <f t="array" ref="T5296">IFERROR(INDEX($S$3:$S$6255,SMALL(IF(ISNUMBER(SEARCH("",$S$3:$S$6255)),ROW($S$1:$S$6253),""),ROW(S5294))),"")</f>
        <v>Třemešné</v>
      </c>
      <c r="U5296" t="s">
        <v>6273</v>
      </c>
      <c r="V5296">
        <v>588474.0</v>
      </c>
    </row>
    <row r="5297" spans="19:22" ht="12.75">
      <c r="S5297" t="str">
        <f>IF(ISNUMBER(SEARCH(ZAKL_DATA!$B$18,FU!$U5297)),U5297,"")</f>
        <v>Třemošná</v>
      </c>
      <c r="T5297" t="str">
        <f t="array" ref="T5297">IFERROR(INDEX($S$3:$S$6255,SMALL(IF(ISNUMBER(SEARCH("",$S$3:$S$6255)),ROW($S$1:$S$6253),""),ROW(S5295))),"")</f>
        <v>Třemošná</v>
      </c>
      <c r="U5297" t="s">
        <v>6161</v>
      </c>
      <c r="V5297">
        <v>588482.0</v>
      </c>
    </row>
    <row r="5298" spans="19:22" ht="12.75">
      <c r="S5298" t="str">
        <f>IF(ISNUMBER(SEARCH(ZAKL_DATA!$B$18,FU!$U5298)),U5298,"")</f>
        <v>Třemošnice</v>
      </c>
      <c r="T5298" t="str">
        <f t="array" ref="T5298">IFERROR(INDEX($S$3:$S$6255,SMALL(IF(ISNUMBER(SEARCH("",$S$3:$S$6255)),ROW($S$1:$S$6253),""),ROW(S5296))),"")</f>
        <v>Třemošnice</v>
      </c>
      <c r="U5298" t="s">
        <v>7159</v>
      </c>
      <c r="V5298">
        <v>588491.0</v>
      </c>
    </row>
    <row r="5299" spans="19:22" ht="12.75">
      <c r="S5299" t="str">
        <f>IF(ISNUMBER(SEARCH(ZAKL_DATA!$B$18,FU!$U5299)),U5299,"")</f>
        <v>Třesov</v>
      </c>
      <c r="T5299" t="str">
        <f t="array" ref="T5299">IFERROR(INDEX($S$3:$S$6255,SMALL(IF(ISNUMBER(SEARCH("",$S$3:$S$6255)),ROW($S$1:$S$6253),""),ROW(S5297))),"")</f>
        <v>Třesov</v>
      </c>
      <c r="U5299" t="s">
        <v>5597</v>
      </c>
      <c r="V5299">
        <v>588504.0</v>
      </c>
    </row>
    <row r="5300" spans="19:22" ht="12.75">
      <c r="S5300" t="str">
        <f>IF(ISNUMBER(SEARCH(ZAKL_DATA!$B$18,FU!$U5300)),U5300,"")</f>
        <v>Třesovice</v>
      </c>
      <c r="T5300" t="str">
        <f t="array" ref="T5300">IFERROR(INDEX($S$3:$S$6255,SMALL(IF(ISNUMBER(SEARCH("",$S$3:$S$6255)),ROW($S$1:$S$6253),""),ROW(S5298))),"")</f>
        <v>Třesovice</v>
      </c>
      <c r="U5300" t="s">
        <v>7050</v>
      </c>
      <c r="V5300">
        <v>588512.0</v>
      </c>
    </row>
    <row r="5301" spans="19:22" ht="12.75">
      <c r="S5301" t="str">
        <f>IF(ISNUMBER(SEARCH(ZAKL_DATA!$B$18,FU!$U5301)),U5301,"")</f>
        <v>Třešovice</v>
      </c>
      <c r="T5301" t="str">
        <f t="array" ref="T5301">IFERROR(INDEX($S$3:$S$6255,SMALL(IF(ISNUMBER(SEARCH("",$S$3:$S$6255)),ROW($S$1:$S$6253),""),ROW(S5299))),"")</f>
        <v>Třešovice</v>
      </c>
      <c r="U5301" t="s">
        <v>4598</v>
      </c>
      <c r="V5301">
        <v>588521.0</v>
      </c>
    </row>
    <row r="5302" spans="19:22" ht="12.75">
      <c r="S5302" t="str">
        <f>IF(ISNUMBER(SEARCH(ZAKL_DATA!$B$18,FU!$U5302)),U5302,"")</f>
        <v>Třešť</v>
      </c>
      <c r="T5302" t="str">
        <f t="array" ref="T5302">IFERROR(INDEX($S$3:$S$6255,SMALL(IF(ISNUMBER(SEARCH("",$S$3:$S$6255)),ROW($S$1:$S$6253),""),ROW(S5300))),"")</f>
        <v>Třešť</v>
      </c>
      <c r="U5302" t="s">
        <v>8213</v>
      </c>
      <c r="V5302">
        <v>588547.0</v>
      </c>
    </row>
    <row r="5303" spans="19:22" ht="12.75">
      <c r="S5303" t="str">
        <f>IF(ISNUMBER(SEARCH(ZAKL_DATA!$B$18,FU!$U5303)),U5303,"")</f>
        <v>Třeštice</v>
      </c>
      <c r="T5303" t="str">
        <f t="array" ref="T5303">IFERROR(INDEX($S$3:$S$6255,SMALL(IF(ISNUMBER(SEARCH("",$S$3:$S$6255)),ROW($S$1:$S$6253),""),ROW(S5301))),"")</f>
        <v>Třeštice</v>
      </c>
      <c r="U5303" t="s">
        <v>8214</v>
      </c>
      <c r="V5303">
        <v>588555.0</v>
      </c>
    </row>
    <row r="5304" spans="19:22" ht="12.75">
      <c r="S5304" t="str">
        <f>IF(ISNUMBER(SEARCH(ZAKL_DATA!$B$18,FU!$U5304)),U5304,"")</f>
        <v>Třeština</v>
      </c>
      <c r="T5304" t="str">
        <f t="array" ref="T5304">IFERROR(INDEX($S$3:$S$6255,SMALL(IF(ISNUMBER(SEARCH("",$S$3:$S$6255)),ROW($S$1:$S$6253),""),ROW(S5302))),"")</f>
        <v>Třeština</v>
      </c>
      <c r="U5304" t="s">
        <v>5829</v>
      </c>
      <c r="V5304">
        <v>588563.0</v>
      </c>
    </row>
    <row r="5305" spans="19:22" ht="12.75">
      <c r="S5305" t="str">
        <f>IF(ISNUMBER(SEARCH(ZAKL_DATA!$B$18,FU!$U5305)),U5305,"")</f>
        <v>Tři Dvory</v>
      </c>
      <c r="T5305" t="str">
        <f t="array" ref="T5305">IFERROR(INDEX($S$3:$S$6255,SMALL(IF(ISNUMBER(SEARCH("",$S$3:$S$6255)),ROW($S$1:$S$6253),""),ROW(S5303))),"")</f>
        <v>Tři Dvory</v>
      </c>
      <c r="U5305" t="s">
        <v>4330</v>
      </c>
      <c r="V5305">
        <v>588598.0</v>
      </c>
    </row>
    <row r="5306" spans="19:22" ht="12.75">
      <c r="S5306" t="str">
        <f>IF(ISNUMBER(SEARCH(ZAKL_DATA!$B$18,FU!$U5306)),U5306,"")</f>
        <v>Tři Sekery</v>
      </c>
      <c r="T5306" t="str">
        <f t="array" ref="T5306">IFERROR(INDEX($S$3:$S$6255,SMALL(IF(ISNUMBER(SEARCH("",$S$3:$S$6255)),ROW($S$1:$S$6253),""),ROW(S5304))),"")</f>
        <v>Tři Sekery</v>
      </c>
      <c r="U5306" t="s">
        <v>5947</v>
      </c>
      <c r="V5306">
        <v>588601.0</v>
      </c>
    </row>
    <row r="5307" spans="19:22" ht="12.75">
      <c r="S5307" t="str">
        <f>IF(ISNUMBER(SEARCH(ZAKL_DATA!$B$18,FU!$U5307)),U5307,"")</f>
        <v>Tři Studně</v>
      </c>
      <c r="T5307" t="str">
        <f t="array" ref="T5307">IFERROR(INDEX($S$3:$S$6255,SMALL(IF(ISNUMBER(SEARCH("",$S$3:$S$6255)),ROW($S$1:$S$6253),""),ROW(S5305))),"")</f>
        <v>Tři Studně</v>
      </c>
      <c r="U5307" t="s">
        <v>8193</v>
      </c>
      <c r="V5307">
        <v>588610.0</v>
      </c>
    </row>
    <row r="5308" spans="19:22" ht="12.75">
      <c r="S5308" t="str">
        <f>IF(ISNUMBER(SEARCH(ZAKL_DATA!$B$18,FU!$U5308)),U5308,"")</f>
        <v>Třibřichy</v>
      </c>
      <c r="T5308" t="str">
        <f t="array" ref="T5308">IFERROR(INDEX($S$3:$S$6255,SMALL(IF(ISNUMBER(SEARCH("",$S$3:$S$6255)),ROW($S$1:$S$6253),""),ROW(S5306))),"")</f>
        <v>Třibřichy</v>
      </c>
      <c r="U5308" t="s">
        <v>3675</v>
      </c>
      <c r="V5308">
        <v>588628.0</v>
      </c>
    </row>
    <row r="5309" spans="19:22" ht="12.75">
      <c r="S5309" t="str">
        <f>IF(ISNUMBER(SEARCH(ZAKL_DATA!$B$18,FU!$U5309)),U5309,"")</f>
        <v>Třinec</v>
      </c>
      <c r="T5309" t="str">
        <f t="array" ref="T5309">IFERROR(INDEX($S$3:$S$6255,SMALL(IF(ISNUMBER(SEARCH("",$S$3:$S$6255)),ROW($S$1:$S$6253),""),ROW(S5307))),"")</f>
        <v>Třinec</v>
      </c>
      <c r="U5309" t="s">
        <v>8904</v>
      </c>
      <c r="V5309">
        <v>588636.0</v>
      </c>
    </row>
    <row r="5310" spans="19:22" ht="12.75">
      <c r="S5310" t="str">
        <f>IF(ISNUMBER(SEARCH(ZAKL_DATA!$B$18,FU!$U5310)),U5310,"")</f>
        <v>Třtěnice</v>
      </c>
      <c r="T5310" t="str">
        <f t="array" ref="T5310">IFERROR(INDEX($S$3:$S$6255,SMALL(IF(ISNUMBER(SEARCH("",$S$3:$S$6255)),ROW($S$1:$S$6253),""),ROW(S5308))),"")</f>
        <v>Třtěnice</v>
      </c>
      <c r="U5310" t="s">
        <v>7264</v>
      </c>
      <c r="V5310">
        <v>588644.0</v>
      </c>
    </row>
    <row r="5311" spans="19:22" ht="12.75">
      <c r="S5311" t="str">
        <f>IF(ISNUMBER(SEARCH(ZAKL_DATA!$B$18,FU!$U5311)),U5311,"")</f>
        <v>Třtice</v>
      </c>
      <c r="T5311" t="str">
        <f t="array" ref="T5311">IFERROR(INDEX($S$3:$S$6255,SMALL(IF(ISNUMBER(SEARCH("",$S$3:$S$6255)),ROW($S$1:$S$6253),""),ROW(S5309))),"")</f>
        <v>Třtice</v>
      </c>
      <c r="U5311" t="s">
        <v>5093</v>
      </c>
      <c r="V5311">
        <v>588652.0</v>
      </c>
    </row>
    <row r="5312" spans="19:22" ht="12.75">
      <c r="S5312" t="str">
        <f>IF(ISNUMBER(SEARCH(ZAKL_DATA!$B$18,FU!$U5312)),U5312,"")</f>
        <v>Tučapy</v>
      </c>
      <c r="T5312" t="str">
        <f t="array" ref="T5312">IFERROR(INDEX($S$3:$S$6255,SMALL(IF(ISNUMBER(SEARCH("",$S$3:$S$6255)),ROW($S$1:$S$6253),""),ROW(S5310))),"")</f>
        <v>Tučapy</v>
      </c>
      <c r="U5312" t="s">
        <v>5820</v>
      </c>
      <c r="V5312">
        <v>588661.0</v>
      </c>
    </row>
    <row r="5313" spans="19:22" ht="12.75">
      <c r="S5313" t="str">
        <f>IF(ISNUMBER(SEARCH(ZAKL_DATA!$B$18,FU!$U5313)),U5313,"")</f>
        <v>Tučapy</v>
      </c>
      <c r="T5313" t="str">
        <f t="array" ref="T5313">IFERROR(INDEX($S$3:$S$6255,SMALL(IF(ISNUMBER(SEARCH("",$S$3:$S$6255)),ROW($S$1:$S$6253),""),ROW(S5311))),"")</f>
        <v>Tučapy</v>
      </c>
      <c r="U5313" t="s">
        <v>5820</v>
      </c>
      <c r="V5313">
        <v>588695.0</v>
      </c>
    </row>
    <row r="5314" spans="19:22" ht="12.75">
      <c r="S5314" t="str">
        <f>IF(ISNUMBER(SEARCH(ZAKL_DATA!$B$18,FU!$U5314)),U5314,"")</f>
        <v>Tučapy</v>
      </c>
      <c r="T5314" t="str">
        <f t="array" ref="T5314">IFERROR(INDEX($S$3:$S$6255,SMALL(IF(ISNUMBER(SEARCH("",$S$3:$S$6255)),ROW($S$1:$S$6253),""),ROW(S5312))),"")</f>
        <v>Tučapy</v>
      </c>
      <c r="U5314" t="s">
        <v>5820</v>
      </c>
      <c r="V5314">
        <v>588709.0</v>
      </c>
    </row>
    <row r="5315" spans="19:22" ht="12.75">
      <c r="S5315" t="str">
        <f>IF(ISNUMBER(SEARCH(ZAKL_DATA!$B$18,FU!$U5315)),U5315,"")</f>
        <v>Tučín</v>
      </c>
      <c r="T5315" t="str">
        <f t="array" ref="T5315">IFERROR(INDEX($S$3:$S$6255,SMALL(IF(ISNUMBER(SEARCH("",$S$3:$S$6255)),ROW($S$1:$S$6253),""),ROW(S5313))),"")</f>
        <v>Tučín</v>
      </c>
      <c r="U5315" t="s">
        <v>3906</v>
      </c>
      <c r="V5315">
        <v>588717.0</v>
      </c>
    </row>
    <row r="5316" spans="19:22" ht="12.75">
      <c r="S5316" t="str">
        <f>IF(ISNUMBER(SEARCH(ZAKL_DATA!$B$18,FU!$U5316)),U5316,"")</f>
        <v>Tuhaň</v>
      </c>
      <c r="T5316" t="str">
        <f t="array" ref="T5316">IFERROR(INDEX($S$3:$S$6255,SMALL(IF(ISNUMBER(SEARCH("",$S$3:$S$6255)),ROW($S$1:$S$6253),""),ROW(S5314))),"")</f>
        <v>Tuhaň</v>
      </c>
      <c r="U5316" t="s">
        <v>4122</v>
      </c>
      <c r="V5316">
        <v>588725.0</v>
      </c>
    </row>
    <row r="5317" spans="19:22" ht="12.75">
      <c r="S5317" t="str">
        <f>IF(ISNUMBER(SEARCH(ZAKL_DATA!$B$18,FU!$U5317)),U5317,"")</f>
        <v>Tuhaň</v>
      </c>
      <c r="T5317" t="str">
        <f t="array" ref="T5317">IFERROR(INDEX($S$3:$S$6255,SMALL(IF(ISNUMBER(SEARCH("",$S$3:$S$6255)),ROW($S$1:$S$6253),""),ROW(S5315))),"")</f>
        <v>Tuhaň</v>
      </c>
      <c r="U5317" t="s">
        <v>4122</v>
      </c>
      <c r="V5317">
        <v>588733.0</v>
      </c>
    </row>
    <row r="5318" spans="19:22" ht="12.75">
      <c r="S5318" t="str">
        <f>IF(ISNUMBER(SEARCH(ZAKL_DATA!$B$18,FU!$U5318)),U5318,"")</f>
        <v>Tuchlovice</v>
      </c>
      <c r="T5318" t="str">
        <f t="array" ref="T5318">IFERROR(INDEX($S$3:$S$6255,SMALL(IF(ISNUMBER(SEARCH("",$S$3:$S$6255)),ROW($S$1:$S$6253),""),ROW(S5316))),"")</f>
        <v>Tuchlovice</v>
      </c>
      <c r="U5318" t="s">
        <v>4256</v>
      </c>
      <c r="V5318">
        <v>588741.0</v>
      </c>
    </row>
    <row r="5319" spans="19:22" ht="12.75">
      <c r="S5319" t="str">
        <f>IF(ISNUMBER(SEARCH(ZAKL_DATA!$B$18,FU!$U5319)),U5319,"")</f>
        <v>Tuchoměřice</v>
      </c>
      <c r="T5319" t="str">
        <f t="array" ref="T5319">IFERROR(INDEX($S$3:$S$6255,SMALL(IF(ISNUMBER(SEARCH("",$S$3:$S$6255)),ROW($S$1:$S$6253),""),ROW(S5317))),"")</f>
        <v>Tuchoměřice</v>
      </c>
      <c r="U5319" t="s">
        <v>4853</v>
      </c>
      <c r="V5319">
        <v>588750.0</v>
      </c>
    </row>
    <row r="5320" spans="19:22" ht="12.75">
      <c r="S5320" t="str">
        <f>IF(ISNUMBER(SEARCH(ZAKL_DATA!$B$18,FU!$U5320)),U5320,"")</f>
        <v>Tuchoraz</v>
      </c>
      <c r="T5320" t="str">
        <f t="array" ref="T5320">IFERROR(INDEX($S$3:$S$6255,SMALL(IF(ISNUMBER(SEARCH("",$S$3:$S$6255)),ROW($S$1:$S$6253),""),ROW(S5318))),"")</f>
        <v>Tuchoraz</v>
      </c>
      <c r="U5320" t="s">
        <v>4331</v>
      </c>
      <c r="V5320">
        <v>588768.0</v>
      </c>
    </row>
    <row r="5321" spans="19:22" ht="12.75">
      <c r="S5321" t="str">
        <f>IF(ISNUMBER(SEARCH(ZAKL_DATA!$B$18,FU!$U5321)),U5321,"")</f>
        <v>Tuchořice</v>
      </c>
      <c r="T5321" t="str">
        <f t="array" ref="T5321">IFERROR(INDEX($S$3:$S$6255,SMALL(IF(ISNUMBER(SEARCH("",$S$3:$S$6255)),ROW($S$1:$S$6253),""),ROW(S5319))),"")</f>
        <v>Tuchořice</v>
      </c>
      <c r="U5321" t="s">
        <v>6745</v>
      </c>
      <c r="V5321">
        <v>588784.0</v>
      </c>
    </row>
    <row r="5322" spans="19:22" ht="12.75">
      <c r="S5322" t="str">
        <f>IF(ISNUMBER(SEARCH(ZAKL_DATA!$B$18,FU!$U5322)),U5322,"")</f>
        <v>Tuklaty</v>
      </c>
      <c r="T5322" t="str">
        <f t="array" ref="T5322">IFERROR(INDEX($S$3:$S$6255,SMALL(IF(ISNUMBER(SEARCH("",$S$3:$S$6255)),ROW($S$1:$S$6253),""),ROW(S5320))),"")</f>
        <v>Tuklaty</v>
      </c>
      <c r="U5322" t="s">
        <v>4332</v>
      </c>
      <c r="V5322">
        <v>588806.0</v>
      </c>
    </row>
    <row r="5323" spans="19:22" ht="12.75">
      <c r="S5323" t="str">
        <f>IF(ISNUMBER(SEARCH(ZAKL_DATA!$B$18,FU!$U5323)),U5323,"")</f>
        <v>Tulešice</v>
      </c>
      <c r="T5323" t="str">
        <f t="array" ref="T5323">IFERROR(INDEX($S$3:$S$6255,SMALL(IF(ISNUMBER(SEARCH("",$S$3:$S$6255)),ROW($S$1:$S$6253),""),ROW(S5321))),"")</f>
        <v>Tulešice</v>
      </c>
      <c r="U5323" t="s">
        <v>8661</v>
      </c>
      <c r="V5323">
        <v>588814.0</v>
      </c>
    </row>
    <row r="5324" spans="19:22" ht="12.75">
      <c r="S5324" t="str">
        <f>IF(ISNUMBER(SEARCH(ZAKL_DATA!$B$18,FU!$U5324)),U5324,"")</f>
        <v>Tuněchody</v>
      </c>
      <c r="T5324" t="str">
        <f t="array" ref="T5324">IFERROR(INDEX($S$3:$S$6255,SMALL(IF(ISNUMBER(SEARCH("",$S$3:$S$6255)),ROW($S$1:$S$6253),""),ROW(S5322))),"")</f>
        <v>Tuněchody</v>
      </c>
      <c r="U5324" t="s">
        <v>7160</v>
      </c>
      <c r="V5324">
        <v>588822.0</v>
      </c>
    </row>
    <row r="5325" spans="19:22" ht="12.75">
      <c r="S5325" t="str">
        <f>IF(ISNUMBER(SEARCH(ZAKL_DATA!$B$18,FU!$U5325)),U5325,"")</f>
        <v>Tupadly</v>
      </c>
      <c r="T5325" t="str">
        <f t="array" ref="T5325">IFERROR(INDEX($S$3:$S$6255,SMALL(IF(ISNUMBER(SEARCH("",$S$3:$S$6255)),ROW($S$1:$S$6253),""),ROW(S5323))),"")</f>
        <v>Tupadly</v>
      </c>
      <c r="U5325" t="s">
        <v>3934</v>
      </c>
      <c r="V5325">
        <v>588831.0</v>
      </c>
    </row>
    <row r="5326" spans="19:22" ht="12.75">
      <c r="S5326" t="str">
        <f>IF(ISNUMBER(SEARCH(ZAKL_DATA!$B$18,FU!$U5326)),U5326,"")</f>
        <v>Tupadly</v>
      </c>
      <c r="T5326" t="str">
        <f t="array" ref="T5326">IFERROR(INDEX($S$3:$S$6255,SMALL(IF(ISNUMBER(SEARCH("",$S$3:$S$6255)),ROW($S$1:$S$6253),""),ROW(S5324))),"")</f>
        <v>Tupadly</v>
      </c>
      <c r="U5326" t="s">
        <v>3934</v>
      </c>
      <c r="V5326">
        <v>588849.0</v>
      </c>
    </row>
    <row r="5327" spans="19:22" ht="12.75">
      <c r="S5327" t="str">
        <f>IF(ISNUMBER(SEARCH(ZAKL_DATA!$B$18,FU!$U5327)),U5327,"")</f>
        <v>Tupesy</v>
      </c>
      <c r="T5327" t="str">
        <f t="array" ref="T5327">IFERROR(INDEX($S$3:$S$6255,SMALL(IF(ISNUMBER(SEARCH("",$S$3:$S$6255)),ROW($S$1:$S$6253),""),ROW(S5325))),"")</f>
        <v>Tupesy</v>
      </c>
      <c r="U5327" t="s">
        <v>8508</v>
      </c>
      <c r="V5327">
        <v>588865.0</v>
      </c>
    </row>
    <row r="5328" spans="19:22" ht="12.75">
      <c r="S5328" t="str">
        <f>IF(ISNUMBER(SEARCH(ZAKL_DATA!$B$18,FU!$U5328)),U5328,"")</f>
        <v>Turkovice</v>
      </c>
      <c r="T5328" t="str">
        <f t="array" ref="T5328">IFERROR(INDEX($S$3:$S$6255,SMALL(IF(ISNUMBER(SEARCH("",$S$3:$S$6255)),ROW($S$1:$S$6253),""),ROW(S5326))),"")</f>
        <v>Turkovice</v>
      </c>
      <c r="U5328" t="s">
        <v>7412</v>
      </c>
      <c r="V5328">
        <v>588873.0</v>
      </c>
    </row>
    <row r="5329" spans="19:22" ht="12.75">
      <c r="S5329" t="str">
        <f>IF(ISNUMBER(SEARCH(ZAKL_DATA!$B$18,FU!$U5329)),U5329,"")</f>
        <v>Turnov</v>
      </c>
      <c r="T5329" t="str">
        <f t="array" ref="T5329">IFERROR(INDEX($S$3:$S$6255,SMALL(IF(ISNUMBER(SEARCH("",$S$3:$S$6255)),ROW($S$1:$S$6253),""),ROW(S5327))),"")</f>
        <v>Turnov</v>
      </c>
      <c r="U5329" t="s">
        <v>7528</v>
      </c>
      <c r="V5329">
        <v>588890.0</v>
      </c>
    </row>
    <row r="5330" spans="19:22" ht="12.75">
      <c r="S5330" t="str">
        <f>IF(ISNUMBER(SEARCH(ZAKL_DATA!$B$18,FU!$U5330)),U5330,"")</f>
        <v>Turovec</v>
      </c>
      <c r="T5330" t="str">
        <f t="array" ref="T5330">IFERROR(INDEX($S$3:$S$6255,SMALL(IF(ISNUMBER(SEARCH("",$S$3:$S$6255)),ROW($S$1:$S$6253),""),ROW(S5328))),"")</f>
        <v>Turovec</v>
      </c>
      <c r="U5330" t="s">
        <v>5680</v>
      </c>
      <c r="V5330">
        <v>588903.0</v>
      </c>
    </row>
    <row r="5331" spans="19:22" ht="12.75">
      <c r="S5331" t="str">
        <f>IF(ISNUMBER(SEARCH(ZAKL_DATA!$B$18,FU!$U5331)),U5331,"")</f>
        <v>Turovice</v>
      </c>
      <c r="T5331" t="str">
        <f t="array" ref="T5331">IFERROR(INDEX($S$3:$S$6255,SMALL(IF(ISNUMBER(SEARCH("",$S$3:$S$6255)),ROW($S$1:$S$6253),""),ROW(S5329))),"")</f>
        <v>Turovice</v>
      </c>
      <c r="U5331" t="s">
        <v>5782</v>
      </c>
      <c r="V5331">
        <v>588920.0</v>
      </c>
    </row>
    <row r="5332" spans="19:22" ht="12.75">
      <c r="S5332" t="str">
        <f>IF(ISNUMBER(SEARCH(ZAKL_DATA!$B$18,FU!$U5332)),U5332,"")</f>
        <v>Tursko</v>
      </c>
      <c r="T5332" t="str">
        <f t="array" ref="T5332">IFERROR(INDEX($S$3:$S$6255,SMALL(IF(ISNUMBER(SEARCH("",$S$3:$S$6255)),ROW($S$1:$S$6253),""),ROW(S5330))),"")</f>
        <v>Tursko</v>
      </c>
      <c r="U5332" t="s">
        <v>4854</v>
      </c>
      <c r="V5332">
        <v>588938.0</v>
      </c>
    </row>
    <row r="5333" spans="19:22" ht="12.75">
      <c r="S5333" t="str">
        <f>IF(ISNUMBER(SEARCH(ZAKL_DATA!$B$18,FU!$U5333)),U5333,"")</f>
        <v>Tuř</v>
      </c>
      <c r="T5333" t="str">
        <f t="array" ref="T5333">IFERROR(INDEX($S$3:$S$6255,SMALL(IF(ISNUMBER(SEARCH("",$S$3:$S$6255)),ROW($S$1:$S$6253),""),ROW(S5331))),"")</f>
        <v>Tuř</v>
      </c>
      <c r="U5333" t="s">
        <v>7265</v>
      </c>
      <c r="V5333">
        <v>588946.0</v>
      </c>
    </row>
    <row r="5334" spans="19:22" ht="12.75">
      <c r="S5334" t="str">
        <f>IF(ISNUMBER(SEARCH(ZAKL_DATA!$B$18,FU!$U5334)),U5334,"")</f>
        <v>Tuřany</v>
      </c>
      <c r="T5334" t="str">
        <f t="array" ref="T5334">IFERROR(INDEX($S$3:$S$6255,SMALL(IF(ISNUMBER(SEARCH("",$S$3:$S$6255)),ROW($S$1:$S$6253),""),ROW(S5332))),"")</f>
        <v>Tuřany</v>
      </c>
      <c r="U5334" t="s">
        <v>4180</v>
      </c>
      <c r="V5334">
        <v>588954.0</v>
      </c>
    </row>
    <row r="5335" spans="19:22" ht="12.75">
      <c r="S5335" t="str">
        <f>IF(ISNUMBER(SEARCH(ZAKL_DATA!$B$18,FU!$U5335)),U5335,"")</f>
        <v>Tuřany</v>
      </c>
      <c r="T5335" t="str">
        <f t="array" ref="T5335">IFERROR(INDEX($S$3:$S$6255,SMALL(IF(ISNUMBER(SEARCH("",$S$3:$S$6255)),ROW($S$1:$S$6253),""),ROW(S5333))),"")</f>
        <v>Tuřany</v>
      </c>
      <c r="U5335" t="s">
        <v>4180</v>
      </c>
      <c r="V5335">
        <v>588962.0</v>
      </c>
    </row>
    <row r="5336" spans="19:22" ht="12.75">
      <c r="S5336" t="str">
        <f>IF(ISNUMBER(SEARCH(ZAKL_DATA!$B$18,FU!$U5336)),U5336,"")</f>
        <v>Tuřice</v>
      </c>
      <c r="T5336" t="str">
        <f t="array" ref="T5336">IFERROR(INDEX($S$3:$S$6255,SMALL(IF(ISNUMBER(SEARCH("",$S$3:$S$6255)),ROW($S$1:$S$6253),""),ROW(S5334))),"")</f>
        <v>Tuřice</v>
      </c>
      <c r="U5336" t="s">
        <v>7044</v>
      </c>
      <c r="V5336">
        <v>588971.0</v>
      </c>
    </row>
    <row r="5337" spans="19:22" ht="12.75">
      <c r="S5337" t="str">
        <f>IF(ISNUMBER(SEARCH(ZAKL_DATA!$B$18,FU!$U5337)),U5337,"")</f>
        <v>Tušovice</v>
      </c>
      <c r="T5337" t="str">
        <f t="array" ref="T5337">IFERROR(INDEX($S$3:$S$6255,SMALL(IF(ISNUMBER(SEARCH("",$S$3:$S$6255)),ROW($S$1:$S$6253),""),ROW(S5335))),"")</f>
        <v>Tušovice</v>
      </c>
      <c r="U5337" t="s">
        <v>8867</v>
      </c>
      <c r="V5337">
        <v>588989.0</v>
      </c>
    </row>
    <row r="5338" spans="19:22" ht="12.75">
      <c r="S5338" t="str">
        <f>IF(ISNUMBER(SEARCH(ZAKL_DATA!$B$18,FU!$U5338)),U5338,"")</f>
        <v>Tutleky</v>
      </c>
      <c r="T5338" t="str">
        <f t="array" ref="T5338">IFERROR(INDEX($S$3:$S$6255,SMALL(IF(ISNUMBER(SEARCH("",$S$3:$S$6255)),ROW($S$1:$S$6253),""),ROW(S5336))),"")</f>
        <v>Tutleky</v>
      </c>
      <c r="U5338" t="s">
        <v>7474</v>
      </c>
      <c r="V5338">
        <v>588997.0</v>
      </c>
    </row>
    <row r="5339" spans="19:22" ht="12.75">
      <c r="S5339" t="str">
        <f>IF(ISNUMBER(SEARCH(ZAKL_DATA!$B$18,FU!$U5339)),U5339,"")</f>
        <v>Tužice</v>
      </c>
      <c r="T5339" t="str">
        <f t="array" ref="T5339">IFERROR(INDEX($S$3:$S$6255,SMALL(IF(ISNUMBER(SEARCH("",$S$3:$S$6255)),ROW($S$1:$S$6253),""),ROW(S5337))),"")</f>
        <v>Tužice</v>
      </c>
      <c r="U5339" t="s">
        <v>5847</v>
      </c>
      <c r="V5339">
        <v>589004.0</v>
      </c>
    </row>
    <row r="5340" spans="19:22" ht="12.75">
      <c r="S5340" t="str">
        <f>IF(ISNUMBER(SEARCH(ZAKL_DATA!$B$18,FU!$U5340)),U5340,"")</f>
        <v>Tvarožná</v>
      </c>
      <c r="T5340" t="str">
        <f t="array" ref="T5340">IFERROR(INDEX($S$3:$S$6255,SMALL(IF(ISNUMBER(SEARCH("",$S$3:$S$6255)),ROW($S$1:$S$6253),""),ROW(S5338))),"")</f>
        <v>Tvarožná</v>
      </c>
      <c r="U5340" t="s">
        <v>7935</v>
      </c>
      <c r="V5340">
        <v>589039.0</v>
      </c>
    </row>
    <row r="5341" spans="19:22" ht="12.75">
      <c r="S5341" t="str">
        <f>IF(ISNUMBER(SEARCH(ZAKL_DATA!$B$18,FU!$U5341)),U5341,"")</f>
        <v>Tvarožná Lhota</v>
      </c>
      <c r="T5341" t="str">
        <f t="array" ref="T5341">IFERROR(INDEX($S$3:$S$6255,SMALL(IF(ISNUMBER(SEARCH("",$S$3:$S$6255)),ROW($S$1:$S$6253),""),ROW(S5339))),"")</f>
        <v>Tvarožná Lhota</v>
      </c>
      <c r="U5341" t="s">
        <v>8109</v>
      </c>
      <c r="V5341">
        <v>589047.0</v>
      </c>
    </row>
    <row r="5342" spans="19:22" ht="12.75">
      <c r="S5342" t="str">
        <f>IF(ISNUMBER(SEARCH(ZAKL_DATA!$B$18,FU!$U5342)),U5342,"")</f>
        <v>Tvorovice</v>
      </c>
      <c r="T5342" t="str">
        <f t="array" ref="T5342">IFERROR(INDEX($S$3:$S$6255,SMALL(IF(ISNUMBER(SEARCH("",$S$3:$S$6255)),ROW($S$1:$S$6253),""),ROW(S5340))),"")</f>
        <v>Tvorovice</v>
      </c>
      <c r="U5342" t="s">
        <v>8357</v>
      </c>
      <c r="V5342">
        <v>589055.0</v>
      </c>
    </row>
    <row r="5343" spans="19:22" ht="12.75">
      <c r="S5343" t="str">
        <f>IF(ISNUMBER(SEARCH(ZAKL_DATA!$B$18,FU!$U5343)),U5343,"")</f>
        <v>Tvořihráz</v>
      </c>
      <c r="T5343" t="str">
        <f t="array" ref="T5343">IFERROR(INDEX($S$3:$S$6255,SMALL(IF(ISNUMBER(SEARCH("",$S$3:$S$6255)),ROW($S$1:$S$6253),""),ROW(S5341))),"")</f>
        <v>Tvořihráz</v>
      </c>
      <c r="U5343" t="s">
        <v>8662</v>
      </c>
      <c r="V5343">
        <v>589080.0</v>
      </c>
    </row>
    <row r="5344" spans="19:22" ht="12.75">
      <c r="S5344" t="str">
        <f>IF(ISNUMBER(SEARCH(ZAKL_DATA!$B$18,FU!$U5344)),U5344,"")</f>
        <v>Tvrdkov</v>
      </c>
      <c r="T5344" t="str">
        <f t="array" ref="T5344">IFERROR(INDEX($S$3:$S$6255,SMALL(IF(ISNUMBER(SEARCH("",$S$3:$S$6255)),ROW($S$1:$S$6253),""),ROW(S5342))),"")</f>
        <v>Tvrdkov</v>
      </c>
      <c r="U5344" t="s">
        <v>5699</v>
      </c>
      <c r="V5344">
        <v>589098.0</v>
      </c>
    </row>
    <row r="5345" spans="19:22" ht="12.75">
      <c r="S5345" t="str">
        <f>IF(ISNUMBER(SEARCH(ZAKL_DATA!$B$18,FU!$U5345)),U5345,"")</f>
        <v>Tvrdonice</v>
      </c>
      <c r="T5345" t="str">
        <f t="array" ref="T5345">IFERROR(INDEX($S$3:$S$6255,SMALL(IF(ISNUMBER(SEARCH("",$S$3:$S$6255)),ROW($S$1:$S$6253),""),ROW(S5343))),"")</f>
        <v>Tvrdonice</v>
      </c>
      <c r="U5345" t="s">
        <v>8000</v>
      </c>
      <c r="V5345">
        <v>589110.0</v>
      </c>
    </row>
    <row r="5346" spans="19:22" ht="12.75">
      <c r="S5346" t="str">
        <f>IF(ISNUMBER(SEARCH(ZAKL_DATA!$B$18,FU!$U5346)),U5346,"")</f>
        <v>Tvrzice</v>
      </c>
      <c r="T5346" t="str">
        <f t="array" ref="T5346">IFERROR(INDEX($S$3:$S$6255,SMALL(IF(ISNUMBER(SEARCH("",$S$3:$S$6255)),ROW($S$1:$S$6253),""),ROW(S5344))),"")</f>
        <v>Tvrzice</v>
      </c>
      <c r="U5346" t="s">
        <v>5624</v>
      </c>
      <c r="V5346">
        <v>589128.0</v>
      </c>
    </row>
    <row r="5347" spans="19:22" ht="12.75">
      <c r="S5347" t="str">
        <f>IF(ISNUMBER(SEARCH(ZAKL_DATA!$B$18,FU!$U5347)),U5347,"")</f>
        <v>Týček</v>
      </c>
      <c r="T5347" t="str">
        <f t="array" ref="T5347">IFERROR(INDEX($S$3:$S$6255,SMALL(IF(ISNUMBER(SEARCH("",$S$3:$S$6255)),ROW($S$1:$S$6253),""),ROW(S5345))),"")</f>
        <v>Týček</v>
      </c>
      <c r="U5347" t="s">
        <v>5308</v>
      </c>
      <c r="V5347">
        <v>589136.0</v>
      </c>
    </row>
    <row r="5348" spans="19:22" ht="12.75">
      <c r="S5348" t="str">
        <f>IF(ISNUMBER(SEARCH(ZAKL_DATA!$B$18,FU!$U5348)),U5348,"")</f>
        <v>Tymákov</v>
      </c>
      <c r="T5348" t="str">
        <f t="array" ref="T5348">IFERROR(INDEX($S$3:$S$6255,SMALL(IF(ISNUMBER(SEARCH("",$S$3:$S$6255)),ROW($S$1:$S$6253),""),ROW(S5346))),"")</f>
        <v>Tymákov</v>
      </c>
      <c r="U5348" t="s">
        <v>6104</v>
      </c>
      <c r="V5348">
        <v>589152.0</v>
      </c>
    </row>
    <row r="5349" spans="19:22" ht="12.75">
      <c r="S5349" t="str">
        <f>IF(ISNUMBER(SEARCH(ZAKL_DATA!$B$18,FU!$U5349)),U5349,"")</f>
        <v>Týn nad Bečvou</v>
      </c>
      <c r="T5349" t="str">
        <f t="array" ref="T5349">IFERROR(INDEX($S$3:$S$6255,SMALL(IF(ISNUMBER(SEARCH("",$S$3:$S$6255)),ROW($S$1:$S$6253),""),ROW(S5347))),"")</f>
        <v>Týn nad Bečvou</v>
      </c>
      <c r="U5349" t="s">
        <v>6977</v>
      </c>
      <c r="V5349">
        <v>589161.0</v>
      </c>
    </row>
    <row r="5350" spans="19:22" ht="12.75">
      <c r="S5350" t="str">
        <f>IF(ISNUMBER(SEARCH(ZAKL_DATA!$B$18,FU!$U5350)),U5350,"")</f>
        <v>Týn nad Vltavou</v>
      </c>
      <c r="T5350" t="str">
        <f t="array" ref="T5350">IFERROR(INDEX($S$3:$S$6255,SMALL(IF(ISNUMBER(SEARCH("",$S$3:$S$6255)),ROW($S$1:$S$6253),""),ROW(S5348))),"")</f>
        <v>Týn nad Vltavou</v>
      </c>
      <c r="U5350" t="s">
        <v>5204</v>
      </c>
      <c r="V5350">
        <v>589187.0</v>
      </c>
    </row>
    <row r="5351" spans="19:22" ht="12.75">
      <c r="S5351" t="str">
        <f>IF(ISNUMBER(SEARCH(ZAKL_DATA!$B$18,FU!$U5351)),U5351,"")</f>
        <v>Týnec</v>
      </c>
      <c r="T5351" t="str">
        <f t="array" ref="T5351">IFERROR(INDEX($S$3:$S$6255,SMALL(IF(ISNUMBER(SEARCH("",$S$3:$S$6255)),ROW($S$1:$S$6253),""),ROW(S5349))),"")</f>
        <v>Týnec</v>
      </c>
      <c r="U5351" t="s">
        <v>5039</v>
      </c>
      <c r="V5351">
        <v>589195.0</v>
      </c>
    </row>
    <row r="5352" spans="19:22" ht="12.75">
      <c r="S5352" t="str">
        <f>IF(ISNUMBER(SEARCH(ZAKL_DATA!$B$18,FU!$U5352)),U5352,"")</f>
        <v>Týnec</v>
      </c>
      <c r="T5352" t="str">
        <f t="array" ref="T5352">IFERROR(INDEX($S$3:$S$6255,SMALL(IF(ISNUMBER(SEARCH("",$S$3:$S$6255)),ROW($S$1:$S$6253),""),ROW(S5350))),"")</f>
        <v>Týnec</v>
      </c>
      <c r="U5352" t="s">
        <v>5039</v>
      </c>
      <c r="V5352">
        <v>589217.0</v>
      </c>
    </row>
    <row r="5353" spans="19:22" ht="12.75">
      <c r="S5353" t="str">
        <f>IF(ISNUMBER(SEARCH(ZAKL_DATA!$B$18,FU!$U5353)),U5353,"")</f>
        <v>Týnec nad Labem</v>
      </c>
      <c r="T5353" t="str">
        <f t="array" ref="T5353">IFERROR(INDEX($S$3:$S$6255,SMALL(IF(ISNUMBER(SEARCH("",$S$3:$S$6255)),ROW($S$1:$S$6253),""),ROW(S5351))),"")</f>
        <v>Týnec nad Labem</v>
      </c>
      <c r="U5353" t="s">
        <v>4334</v>
      </c>
      <c r="V5353">
        <v>589225.0</v>
      </c>
    </row>
    <row r="5354" spans="19:22" ht="12.75">
      <c r="S5354" t="str">
        <f>IF(ISNUMBER(SEARCH(ZAKL_DATA!$B$18,FU!$U5354)),U5354,"")</f>
        <v>Týnec nad Sázavou</v>
      </c>
      <c r="T5354" t="str">
        <f t="array" ref="T5354">IFERROR(INDEX($S$3:$S$6255,SMALL(IF(ISNUMBER(SEARCH("",$S$3:$S$6255)),ROW($S$1:$S$6253),""),ROW(S5352))),"")</f>
        <v>Týnec nad Sázavou</v>
      </c>
      <c r="U5354" t="s">
        <v>4052</v>
      </c>
      <c r="V5354">
        <v>589233.0</v>
      </c>
    </row>
    <row r="5355" spans="19:22" ht="12.75">
      <c r="S5355" t="str">
        <f>IF(ISNUMBER(SEARCH(ZAKL_DATA!$B$18,FU!$U5355)),U5355,"")</f>
        <v>Týniště</v>
      </c>
      <c r="T5355" t="str">
        <f t="array" ref="T5355">IFERROR(INDEX($S$3:$S$6255,SMALL(IF(ISNUMBER(SEARCH("",$S$3:$S$6255)),ROW($S$1:$S$6253),""),ROW(S5353))),"")</f>
        <v>Týniště</v>
      </c>
      <c r="U5355" t="s">
        <v>4866</v>
      </c>
      <c r="V5355">
        <v>589250.0</v>
      </c>
    </row>
    <row r="5356" spans="19:22" ht="12.75">
      <c r="S5356" t="str">
        <f>IF(ISNUMBER(SEARCH(ZAKL_DATA!$B$18,FU!$U5356)),U5356,"")</f>
        <v>Týniště nad Orlicí</v>
      </c>
      <c r="T5356" t="str">
        <f t="array" ref="T5356">IFERROR(INDEX($S$3:$S$6255,SMALL(IF(ISNUMBER(SEARCH("",$S$3:$S$6255)),ROW($S$1:$S$6253),""),ROW(S5354))),"")</f>
        <v>Týniště nad Orlicí</v>
      </c>
      <c r="U5356" t="s">
        <v>7475</v>
      </c>
      <c r="V5356">
        <v>589268.0</v>
      </c>
    </row>
    <row r="5357" spans="19:22" ht="12.75">
      <c r="S5357" t="str">
        <f>IF(ISNUMBER(SEARCH(ZAKL_DATA!$B$18,FU!$U5357)),U5357,"")</f>
        <v>Týnišťko</v>
      </c>
      <c r="T5357" t="str">
        <f t="array" ref="T5357">IFERROR(INDEX($S$3:$S$6255,SMALL(IF(ISNUMBER(SEARCH("",$S$3:$S$6255)),ROW($S$1:$S$6253),""),ROW(S5355))),"")</f>
        <v>Týnišťko</v>
      </c>
      <c r="U5357" t="s">
        <v>7413</v>
      </c>
      <c r="V5357">
        <v>589276.0</v>
      </c>
    </row>
    <row r="5358" spans="19:22" ht="12.75">
      <c r="S5358" t="str">
        <f>IF(ISNUMBER(SEARCH(ZAKL_DATA!$B$18,FU!$U5358)),U5358,"")</f>
        <v>Úbislavice</v>
      </c>
      <c r="T5358" t="str">
        <f t="array" ref="T5358">IFERROR(INDEX($S$3:$S$6255,SMALL(IF(ISNUMBER(SEARCH("",$S$3:$S$6255)),ROW($S$1:$S$6253),""),ROW(S5356))),"")</f>
        <v>Úbislavice</v>
      </c>
      <c r="U5358" t="s">
        <v>7266</v>
      </c>
      <c r="V5358">
        <v>589284.0</v>
      </c>
    </row>
    <row r="5359" spans="19:22" ht="12.75">
      <c r="S5359" t="str">
        <f>IF(ISNUMBER(SEARCH(ZAKL_DATA!$B$18,FU!$U5359)),U5359,"")</f>
        <v>Ublo</v>
      </c>
      <c r="T5359" t="str">
        <f t="array" ref="T5359">IFERROR(INDEX($S$3:$S$6255,SMALL(IF(ISNUMBER(SEARCH("",$S$3:$S$6255)),ROW($S$1:$S$6253),""),ROW(S5357))),"")</f>
        <v>Ublo</v>
      </c>
      <c r="U5359" t="s">
        <v>8049</v>
      </c>
      <c r="V5359">
        <v>589292.0</v>
      </c>
    </row>
    <row r="5360" spans="19:22" ht="12.75">
      <c r="S5360" t="str">
        <f>IF(ISNUMBER(SEARCH(ZAKL_DATA!$B$18,FU!$U5360)),U5360,"")</f>
        <v>Úboč</v>
      </c>
      <c r="T5360" t="str">
        <f t="array" ref="T5360">IFERROR(INDEX($S$3:$S$6255,SMALL(IF(ISNUMBER(SEARCH("",$S$3:$S$6255)),ROW($S$1:$S$6253),""),ROW(S5358))),"")</f>
        <v>Úboč</v>
      </c>
      <c r="U5360" t="s">
        <v>6692</v>
      </c>
      <c r="V5360">
        <v>589306.0</v>
      </c>
    </row>
    <row r="5361" spans="19:22" ht="12.75">
      <c r="S5361" t="str">
        <f>IF(ISNUMBER(SEARCH(ZAKL_DATA!$B$18,FU!$U5361)),U5361,"")</f>
        <v>Ubušínek</v>
      </c>
      <c r="T5361" t="str">
        <f t="array" ref="T5361">IFERROR(INDEX($S$3:$S$6255,SMALL(IF(ISNUMBER(SEARCH("",$S$3:$S$6255)),ROW($S$1:$S$6253),""),ROW(S5359))),"")</f>
        <v>Ubušínek</v>
      </c>
      <c r="U5361" t="s">
        <v>5569</v>
      </c>
      <c r="V5361">
        <v>589314.0</v>
      </c>
    </row>
    <row r="5362" spans="19:22" ht="12.75">
      <c r="S5362" t="str">
        <f>IF(ISNUMBER(SEARCH(ZAKL_DATA!$B$18,FU!$U5362)),U5362,"")</f>
        <v>Údlice</v>
      </c>
      <c r="T5362" t="str">
        <f t="array" ref="T5362">IFERROR(INDEX($S$3:$S$6255,SMALL(IF(ISNUMBER(SEARCH("",$S$3:$S$6255)),ROW($S$1:$S$6253),""),ROW(S5360))),"")</f>
        <v>Údlice</v>
      </c>
      <c r="U5362" t="s">
        <v>6459</v>
      </c>
      <c r="V5362">
        <v>589322.0</v>
      </c>
    </row>
    <row r="5363" spans="19:22" ht="12.75">
      <c r="S5363" t="str">
        <f>IF(ISNUMBER(SEARCH(ZAKL_DATA!$B$18,FU!$U5363)),U5363,"")</f>
        <v>Údrnice</v>
      </c>
      <c r="T5363" t="str">
        <f t="array" ref="T5363">IFERROR(INDEX($S$3:$S$6255,SMALL(IF(ISNUMBER(SEARCH("",$S$3:$S$6255)),ROW($S$1:$S$6253),""),ROW(S5361))),"")</f>
        <v>Údrnice</v>
      </c>
      <c r="U5363" t="s">
        <v>7267</v>
      </c>
      <c r="V5363">
        <v>589331.0</v>
      </c>
    </row>
    <row r="5364" spans="19:22" ht="12.75">
      <c r="S5364" t="str">
        <f>IF(ISNUMBER(SEARCH(ZAKL_DATA!$B$18,FU!$U5364)),U5364,"")</f>
        <v>Uhelná</v>
      </c>
      <c r="T5364" t="str">
        <f t="array" ref="T5364">IFERROR(INDEX($S$3:$S$6255,SMALL(IF(ISNUMBER(SEARCH("",$S$3:$S$6255)),ROW($S$1:$S$6253),""),ROW(S5362))),"")</f>
        <v>Uhelná</v>
      </c>
      <c r="U5364" t="s">
        <v>4979</v>
      </c>
      <c r="V5364">
        <v>589349.0</v>
      </c>
    </row>
    <row r="5365" spans="19:22" ht="12.75">
      <c r="S5365" t="str">
        <f>IF(ISNUMBER(SEARCH(ZAKL_DATA!$B$18,FU!$U5365)),U5365,"")</f>
        <v>Uhelná Příbram</v>
      </c>
      <c r="T5365" t="str">
        <f t="array" ref="T5365">IFERROR(INDEX($S$3:$S$6255,SMALL(IF(ISNUMBER(SEARCH("",$S$3:$S$6255)),ROW($S$1:$S$6253),""),ROW(S5363))),"")</f>
        <v>Uhelná Příbram</v>
      </c>
      <c r="U5365" t="s">
        <v>6941</v>
      </c>
      <c r="V5365">
        <v>589357.0</v>
      </c>
    </row>
    <row r="5366" spans="19:22" ht="12.75">
      <c r="S5366" t="str">
        <f>IF(ISNUMBER(SEARCH(ZAKL_DATA!$B$18,FU!$U5366)),U5366,"")</f>
        <v>Úherce</v>
      </c>
      <c r="T5366" t="str">
        <f t="array" ref="T5366">IFERROR(INDEX($S$3:$S$6255,SMALL(IF(ISNUMBER(SEARCH("",$S$3:$S$6255)),ROW($S$1:$S$6253),""),ROW(S5364))),"")</f>
        <v>Úherce</v>
      </c>
      <c r="U5366" t="s">
        <v>5282</v>
      </c>
      <c r="V5366">
        <v>589365.0</v>
      </c>
    </row>
    <row r="5367" spans="19:22" ht="12.75">
      <c r="S5367" t="str">
        <f>IF(ISNUMBER(SEARCH(ZAKL_DATA!$B$18,FU!$U5367)),U5367,"")</f>
        <v>Úherce</v>
      </c>
      <c r="T5367" t="str">
        <f t="array" ref="T5367">IFERROR(INDEX($S$3:$S$6255,SMALL(IF(ISNUMBER(SEARCH("",$S$3:$S$6255)),ROW($S$1:$S$6253),""),ROW(S5365))),"")</f>
        <v>Úherce</v>
      </c>
      <c r="U5367" t="s">
        <v>5282</v>
      </c>
      <c r="V5367">
        <v>589381.0</v>
      </c>
    </row>
    <row r="5368" spans="19:22" ht="12.75">
      <c r="S5368" t="str">
        <f>IF(ISNUMBER(SEARCH(ZAKL_DATA!$B$18,FU!$U5368)),U5368,"")</f>
        <v>Uherčice</v>
      </c>
      <c r="T5368" t="str">
        <f t="array" ref="T5368">IFERROR(INDEX($S$3:$S$6255,SMALL(IF(ISNUMBER(SEARCH("",$S$3:$S$6255)),ROW($S$1:$S$6253),""),ROW(S5366))),"")</f>
        <v>Uherčice</v>
      </c>
      <c r="U5368" t="s">
        <v>8001</v>
      </c>
      <c r="V5368">
        <v>589390.0</v>
      </c>
    </row>
    <row r="5369" spans="19:22" ht="12.75">
      <c r="S5369" t="str">
        <f>IF(ISNUMBER(SEARCH(ZAKL_DATA!$B$18,FU!$U5369)),U5369,"")</f>
        <v>Uherčice</v>
      </c>
      <c r="T5369" t="str">
        <f t="array" ref="T5369">IFERROR(INDEX($S$3:$S$6255,SMALL(IF(ISNUMBER(SEARCH("",$S$3:$S$6255)),ROW($S$1:$S$6253),""),ROW(S5367))),"")</f>
        <v>Uherčice</v>
      </c>
      <c r="U5369" t="s">
        <v>8001</v>
      </c>
      <c r="V5369">
        <v>589403.0</v>
      </c>
    </row>
    <row r="5370" spans="19:22" ht="12.75">
      <c r="S5370" t="str">
        <f>IF(ISNUMBER(SEARCH(ZAKL_DATA!$B$18,FU!$U5370)),U5370,"")</f>
        <v>Úherčice</v>
      </c>
      <c r="T5370" t="str">
        <f t="array" ref="T5370">IFERROR(INDEX($S$3:$S$6255,SMALL(IF(ISNUMBER(SEARCH("",$S$3:$S$6255)),ROW($S$1:$S$6253),""),ROW(S5368))),"")</f>
        <v>Úherčice</v>
      </c>
      <c r="U5370" t="s">
        <v>4037</v>
      </c>
      <c r="V5370">
        <v>589420.0</v>
      </c>
    </row>
    <row r="5371" spans="19:22" ht="12.75">
      <c r="S5371" t="str">
        <f>IF(ISNUMBER(SEARCH(ZAKL_DATA!$B$18,FU!$U5371)),U5371,"")</f>
        <v>Uherské Hradiště</v>
      </c>
      <c r="T5371" t="str">
        <f t="array" ref="T5371">IFERROR(INDEX($S$3:$S$6255,SMALL(IF(ISNUMBER(SEARCH("",$S$3:$S$6255)),ROW($S$1:$S$6253),""),ROW(S5369))),"")</f>
        <v>Uherské Hradiště</v>
      </c>
      <c r="U5371" t="s">
        <v>8460</v>
      </c>
      <c r="V5371">
        <v>589438.0</v>
      </c>
    </row>
    <row r="5372" spans="19:22" ht="12.75">
      <c r="S5372" t="str">
        <f>IF(ISNUMBER(SEARCH(ZAKL_DATA!$B$18,FU!$U5372)),U5372,"")</f>
        <v>Uhersko</v>
      </c>
      <c r="T5372" t="str">
        <f t="array" ref="T5372">IFERROR(INDEX($S$3:$S$6255,SMALL(IF(ISNUMBER(SEARCH("",$S$3:$S$6255)),ROW($S$1:$S$6253),""),ROW(S5370))),"")</f>
        <v>Uhersko</v>
      </c>
      <c r="U5372" t="s">
        <v>7414</v>
      </c>
      <c r="V5372">
        <v>589446.0</v>
      </c>
    </row>
    <row r="5373" spans="19:22" ht="12.75">
      <c r="S5373" t="str">
        <f>IF(ISNUMBER(SEARCH(ZAKL_DATA!$B$18,FU!$U5373)),U5373,"")</f>
        <v>Uherský Brod</v>
      </c>
      <c r="T5373" t="str">
        <f t="array" ref="T5373">IFERROR(INDEX($S$3:$S$6255,SMALL(IF(ISNUMBER(SEARCH("",$S$3:$S$6255)),ROW($S$1:$S$6253),""),ROW(S5371))),"")</f>
        <v>Uherský Brod</v>
      </c>
      <c r="U5373" t="s">
        <v>8509</v>
      </c>
      <c r="V5373">
        <v>589454.0</v>
      </c>
    </row>
    <row r="5374" spans="19:22" ht="12.75">
      <c r="S5374" t="str">
        <f>IF(ISNUMBER(SEARCH(ZAKL_DATA!$B$18,FU!$U5374)),U5374,"")</f>
        <v>Uherský Ostroh</v>
      </c>
      <c r="T5374" t="str">
        <f t="array" ref="T5374">IFERROR(INDEX($S$3:$S$6255,SMALL(IF(ISNUMBER(SEARCH("",$S$3:$S$6255)),ROW($S$1:$S$6253),""),ROW(S5372))),"")</f>
        <v>Uherský Ostroh</v>
      </c>
      <c r="U5374" t="s">
        <v>8510</v>
      </c>
      <c r="V5374">
        <v>589462.0</v>
      </c>
    </row>
    <row r="5375" spans="19:22" ht="12.75">
      <c r="S5375" t="str">
        <f>IF(ISNUMBER(SEARCH(ZAKL_DATA!$B$18,FU!$U5375)),U5375,"")</f>
        <v>Úhlejov</v>
      </c>
      <c r="T5375" t="str">
        <f t="array" ref="T5375">IFERROR(INDEX($S$3:$S$6255,SMALL(IF(ISNUMBER(SEARCH("",$S$3:$S$6255)),ROW($S$1:$S$6253),""),ROW(S5373))),"")</f>
        <v>Úhlejov</v>
      </c>
      <c r="U5375" t="s">
        <v>7268</v>
      </c>
      <c r="V5375">
        <v>589489.0</v>
      </c>
    </row>
    <row r="5376" spans="19:22" ht="12.75">
      <c r="S5376" t="str">
        <f>IF(ISNUMBER(SEARCH(ZAKL_DATA!$B$18,FU!$U5376)),U5376,"")</f>
        <v>Uhlířov</v>
      </c>
      <c r="T5376" t="str">
        <f t="array" ref="T5376">IFERROR(INDEX($S$3:$S$6255,SMALL(IF(ISNUMBER(SEARCH("",$S$3:$S$6255)),ROW($S$1:$S$6253),""),ROW(S5374))),"")</f>
        <v>Uhlířov</v>
      </c>
      <c r="U5376" t="s">
        <v>6831</v>
      </c>
      <c r="V5376">
        <v>589497.0</v>
      </c>
    </row>
    <row r="5377" spans="19:22" ht="12.75">
      <c r="S5377" t="str">
        <f>IF(ISNUMBER(SEARCH(ZAKL_DATA!$B$18,FU!$U5377)),U5377,"")</f>
        <v>Uhlířská Lhota</v>
      </c>
      <c r="T5377" t="str">
        <f t="array" ref="T5377">IFERROR(INDEX($S$3:$S$6255,SMALL(IF(ISNUMBER(SEARCH("",$S$3:$S$6255)),ROW($S$1:$S$6253),""),ROW(S5375))),"")</f>
        <v>Uhlířská Lhota</v>
      </c>
      <c r="U5377" t="s">
        <v>4335</v>
      </c>
      <c r="V5377">
        <v>589501.0</v>
      </c>
    </row>
    <row r="5378" spans="19:22" ht="12.75">
      <c r="S5378" t="str">
        <f>IF(ISNUMBER(SEARCH(ZAKL_DATA!$B$18,FU!$U5378)),U5378,"")</f>
        <v>Uhlířské Janovice</v>
      </c>
      <c r="T5378" t="str">
        <f t="array" ref="T5378">IFERROR(INDEX($S$3:$S$6255,SMALL(IF(ISNUMBER(SEARCH("",$S$3:$S$6255)),ROW($S$1:$S$6253),""),ROW(S5376))),"")</f>
        <v>Uhlířské Janovice</v>
      </c>
      <c r="U5378" t="s">
        <v>4401</v>
      </c>
      <c r="V5378">
        <v>589519.0</v>
      </c>
    </row>
    <row r="5379" spans="19:22" ht="12.75">
      <c r="S5379" t="str">
        <f>IF(ISNUMBER(SEARCH(ZAKL_DATA!$B$18,FU!$U5379)),U5379,"")</f>
        <v>Úholičky</v>
      </c>
      <c r="T5379" t="str">
        <f t="array" ref="T5379">IFERROR(INDEX($S$3:$S$6255,SMALL(IF(ISNUMBER(SEARCH("",$S$3:$S$6255)),ROW($S$1:$S$6253),""),ROW(S5377))),"")</f>
        <v>Úholičky</v>
      </c>
      <c r="U5379" t="s">
        <v>7076</v>
      </c>
      <c r="V5379">
        <v>589527.0</v>
      </c>
    </row>
    <row r="5380" spans="19:22" ht="12.75">
      <c r="S5380" t="str">
        <f>IF(ISNUMBER(SEARCH(ZAKL_DATA!$B$18,FU!$U5380)),U5380,"")</f>
        <v>Úhonice</v>
      </c>
      <c r="T5380" t="str">
        <f t="array" ref="T5380">IFERROR(INDEX($S$3:$S$6255,SMALL(IF(ISNUMBER(SEARCH("",$S$3:$S$6255)),ROW($S$1:$S$6253),""),ROW(S5378))),"")</f>
        <v>Úhonice</v>
      </c>
      <c r="U5380" t="s">
        <v>4257</v>
      </c>
      <c r="V5380">
        <v>589535.0</v>
      </c>
    </row>
    <row r="5381" spans="19:22" ht="12.75">
      <c r="S5381" t="str">
        <f>IF(ISNUMBER(SEARCH(ZAKL_DATA!$B$18,FU!$U5381)),U5381,"")</f>
        <v>Úhořilka</v>
      </c>
      <c r="T5381" t="str">
        <f t="array" ref="T5381">IFERROR(INDEX($S$3:$S$6255,SMALL(IF(ISNUMBER(SEARCH("",$S$3:$S$6255)),ROW($S$1:$S$6253),""),ROW(S5379))),"")</f>
        <v>Úhořilka</v>
      </c>
      <c r="U5381" t="s">
        <v>5450</v>
      </c>
      <c r="V5381">
        <v>589543.0</v>
      </c>
    </row>
    <row r="5382" spans="19:22" ht="12.75">
      <c r="S5382" t="str">
        <f>IF(ISNUMBER(SEARCH(ZAKL_DATA!$B$18,FU!$U5382)),U5382,"")</f>
        <v>Úhřetice</v>
      </c>
      <c r="T5382" t="str">
        <f t="array" ref="T5382">IFERROR(INDEX($S$3:$S$6255,SMALL(IF(ISNUMBER(SEARCH("",$S$3:$S$6255)),ROW($S$1:$S$6253),""),ROW(S5380))),"")</f>
        <v>Úhřetice</v>
      </c>
      <c r="U5382" t="s">
        <v>7162</v>
      </c>
      <c r="V5382">
        <v>589560.0</v>
      </c>
    </row>
    <row r="5383" spans="19:22" ht="12.75">
      <c r="S5383" t="str">
        <f>IF(ISNUMBER(SEARCH(ZAKL_DATA!$B$18,FU!$U5383)),U5383,"")</f>
        <v>Úhřetická Lhota</v>
      </c>
      <c r="T5383" t="str">
        <f t="array" ref="T5383">IFERROR(INDEX($S$3:$S$6255,SMALL(IF(ISNUMBER(SEARCH("",$S$3:$S$6255)),ROW($S$1:$S$6253),""),ROW(S5381))),"")</f>
        <v>Úhřetická Lhota</v>
      </c>
      <c r="U5383" t="s">
        <v>7415</v>
      </c>
      <c r="V5383">
        <v>589578.0</v>
      </c>
    </row>
    <row r="5384" spans="19:22" ht="12.75">
      <c r="S5384" t="str">
        <f>IF(ISNUMBER(SEARCH(ZAKL_DATA!$B$18,FU!$U5384)),U5384,"")</f>
        <v>Uhřice</v>
      </c>
      <c r="T5384" t="str">
        <f t="array" ref="T5384">IFERROR(INDEX($S$3:$S$6255,SMALL(IF(ISNUMBER(SEARCH("",$S$3:$S$6255)),ROW($S$1:$S$6253),""),ROW(S5382))),"")</f>
        <v>Uhřice</v>
      </c>
      <c r="U5384" t="s">
        <v>5587</v>
      </c>
      <c r="V5384">
        <v>589586.0</v>
      </c>
    </row>
    <row r="5385" spans="19:22" ht="12.75">
      <c r="S5385" t="str">
        <f>IF(ISNUMBER(SEARCH(ZAKL_DATA!$B$18,FU!$U5385)),U5385,"")</f>
        <v>Uhřice</v>
      </c>
      <c r="T5385" t="str">
        <f t="array" ref="T5385">IFERROR(INDEX($S$3:$S$6255,SMALL(IF(ISNUMBER(SEARCH("",$S$3:$S$6255)),ROW($S$1:$S$6253),""),ROW(S5383))),"")</f>
        <v>Uhřice</v>
      </c>
      <c r="U5385" t="s">
        <v>5587</v>
      </c>
      <c r="V5385">
        <v>589594.0</v>
      </c>
    </row>
    <row r="5386" spans="19:22" ht="12.75">
      <c r="S5386" t="str">
        <f>IF(ISNUMBER(SEARCH(ZAKL_DATA!$B$18,FU!$U5386)),U5386,"")</f>
        <v>Uhřice</v>
      </c>
      <c r="T5386" t="str">
        <f t="array" ref="T5386">IFERROR(INDEX($S$3:$S$6255,SMALL(IF(ISNUMBER(SEARCH("",$S$3:$S$6255)),ROW($S$1:$S$6253),""),ROW(S5384))),"")</f>
        <v>Uhřice</v>
      </c>
      <c r="U5386" t="s">
        <v>5587</v>
      </c>
      <c r="V5386">
        <v>589608.0</v>
      </c>
    </row>
    <row r="5387" spans="19:22" ht="12.75">
      <c r="S5387" t="str">
        <f>IF(ISNUMBER(SEARCH(ZAKL_DATA!$B$18,FU!$U5387)),U5387,"")</f>
        <v>Uhřice</v>
      </c>
      <c r="T5387" t="str">
        <f t="array" ref="T5387">IFERROR(INDEX($S$3:$S$6255,SMALL(IF(ISNUMBER(SEARCH("",$S$3:$S$6255)),ROW($S$1:$S$6253),""),ROW(S5385))),"")</f>
        <v>Uhřice</v>
      </c>
      <c r="U5387" t="s">
        <v>5587</v>
      </c>
      <c r="V5387">
        <v>589616.0</v>
      </c>
    </row>
    <row r="5388" spans="19:22" ht="12.75">
      <c r="S5388" t="str">
        <f>IF(ISNUMBER(SEARCH(ZAKL_DATA!$B$18,FU!$U5388)),U5388,"")</f>
        <v>Uhřičice</v>
      </c>
      <c r="T5388" t="str">
        <f t="array" ref="T5388">IFERROR(INDEX($S$3:$S$6255,SMALL(IF(ISNUMBER(SEARCH("",$S$3:$S$6255)),ROW($S$1:$S$6253),""),ROW(S5386))),"")</f>
        <v>Uhřičice</v>
      </c>
      <c r="U5388" t="s">
        <v>5786</v>
      </c>
      <c r="V5388">
        <v>589624.0</v>
      </c>
    </row>
    <row r="5389" spans="19:22" ht="12.75">
      <c r="S5389" t="str">
        <f>IF(ISNUMBER(SEARCH(ZAKL_DATA!$B$18,FU!$U5389)),U5389,"")</f>
        <v>Uhřínov</v>
      </c>
      <c r="T5389" t="str">
        <f t="array" ref="T5389">IFERROR(INDEX($S$3:$S$6255,SMALL(IF(ISNUMBER(SEARCH("",$S$3:$S$6255)),ROW($S$1:$S$6253),""),ROW(S5387))),"")</f>
        <v>Uhřínov</v>
      </c>
      <c r="U5389" t="s">
        <v>8790</v>
      </c>
      <c r="V5389">
        <v>589632.0</v>
      </c>
    </row>
    <row r="5390" spans="19:22" ht="12.75">
      <c r="S5390" t="str">
        <f>IF(ISNUMBER(SEARCH(ZAKL_DATA!$B$18,FU!$U5390)),U5390,"")</f>
        <v>Uhy</v>
      </c>
      <c r="T5390" t="str">
        <f t="array" ref="T5390">IFERROR(INDEX($S$3:$S$6255,SMALL(IF(ISNUMBER(SEARCH("",$S$3:$S$6255)),ROW($S$1:$S$6253),""),ROW(S5388))),"")</f>
        <v>Uhy</v>
      </c>
      <c r="U5390" t="s">
        <v>4258</v>
      </c>
      <c r="V5390">
        <v>589641.0</v>
      </c>
    </row>
    <row r="5391" spans="19:22" ht="12.75">
      <c r="S5391" t="str">
        <f>IF(ISNUMBER(SEARCH(ZAKL_DATA!$B$18,FU!$U5391)),U5391,"")</f>
        <v>Ujčov</v>
      </c>
      <c r="T5391" t="str">
        <f t="array" ref="T5391">IFERROR(INDEX($S$3:$S$6255,SMALL(IF(ISNUMBER(SEARCH("",$S$3:$S$6255)),ROW($S$1:$S$6253),""),ROW(S5389))),"")</f>
        <v>Ujčov</v>
      </c>
      <c r="U5391" t="s">
        <v>8791</v>
      </c>
      <c r="V5391">
        <v>589659.0</v>
      </c>
    </row>
    <row r="5392" spans="19:22" ht="12.75">
      <c r="S5392" t="str">
        <f>IF(ISNUMBER(SEARCH(ZAKL_DATA!$B$18,FU!$U5392)),U5392,"")</f>
        <v>Újezd</v>
      </c>
      <c r="T5392" t="str">
        <f t="array" ref="T5392">IFERROR(INDEX($S$3:$S$6255,SMALL(IF(ISNUMBER(SEARCH("",$S$3:$S$6255)),ROW($S$1:$S$6253),""),ROW(S5390))),"")</f>
        <v>Újezd</v>
      </c>
      <c r="U5392" t="s">
        <v>3691</v>
      </c>
      <c r="V5392">
        <v>589667.0</v>
      </c>
    </row>
    <row r="5393" spans="19:22" ht="12.75">
      <c r="S5393" t="str">
        <f>IF(ISNUMBER(SEARCH(ZAKL_DATA!$B$18,FU!$U5393)),U5393,"")</f>
        <v>Újezd</v>
      </c>
      <c r="T5393" t="str">
        <f t="array" ref="T5393">IFERROR(INDEX($S$3:$S$6255,SMALL(IF(ISNUMBER(SEARCH("",$S$3:$S$6255)),ROW($S$1:$S$6253),""),ROW(S5391))),"")</f>
        <v>Újezd</v>
      </c>
      <c r="U5393" t="s">
        <v>3691</v>
      </c>
      <c r="V5393">
        <v>589675.0</v>
      </c>
    </row>
    <row r="5394" spans="19:22" ht="12.75">
      <c r="S5394" t="str">
        <f>IF(ISNUMBER(SEARCH(ZAKL_DATA!$B$18,FU!$U5394)),U5394,"")</f>
        <v>Újezd</v>
      </c>
      <c r="T5394" t="str">
        <f t="array" ref="T5394">IFERROR(INDEX($S$3:$S$6255,SMALL(IF(ISNUMBER(SEARCH("",$S$3:$S$6255)),ROW($S$1:$S$6253),""),ROW(S5392))),"")</f>
        <v>Újezd</v>
      </c>
      <c r="U5394" t="s">
        <v>3691</v>
      </c>
      <c r="V5394">
        <v>589683.0</v>
      </c>
    </row>
    <row r="5395" spans="19:22" ht="12.75">
      <c r="S5395" t="str">
        <f>IF(ISNUMBER(SEARCH(ZAKL_DATA!$B$18,FU!$U5395)),U5395,"")</f>
        <v>Újezd</v>
      </c>
      <c r="T5395" t="str">
        <f t="array" ref="T5395">IFERROR(INDEX($S$3:$S$6255,SMALL(IF(ISNUMBER(SEARCH("",$S$3:$S$6255)),ROW($S$1:$S$6253),""),ROW(S5393))),"")</f>
        <v>Újezd</v>
      </c>
      <c r="U5395" t="s">
        <v>3691</v>
      </c>
      <c r="V5395">
        <v>589691.0</v>
      </c>
    </row>
    <row r="5396" spans="19:22" ht="12.75">
      <c r="S5396" t="str">
        <f>IF(ISNUMBER(SEARCH(ZAKL_DATA!$B$18,FU!$U5396)),U5396,"")</f>
        <v>Újezd</v>
      </c>
      <c r="T5396" t="str">
        <f t="array" ref="T5396">IFERROR(INDEX($S$3:$S$6255,SMALL(IF(ISNUMBER(SEARCH("",$S$3:$S$6255)),ROW($S$1:$S$6253),""),ROW(S5394))),"")</f>
        <v>Újezd</v>
      </c>
      <c r="U5396" t="s">
        <v>3691</v>
      </c>
      <c r="V5396">
        <v>589705.0</v>
      </c>
    </row>
    <row r="5397" spans="19:22" ht="12.75">
      <c r="S5397" t="str">
        <f>IF(ISNUMBER(SEARCH(ZAKL_DATA!$B$18,FU!$U5397)),U5397,"")</f>
        <v>Újezd</v>
      </c>
      <c r="T5397" t="str">
        <f t="array" ref="T5397">IFERROR(INDEX($S$3:$S$6255,SMALL(IF(ISNUMBER(SEARCH("",$S$3:$S$6255)),ROW($S$1:$S$6253),""),ROW(S5395))),"")</f>
        <v>Újezd</v>
      </c>
      <c r="U5397" t="s">
        <v>3691</v>
      </c>
      <c r="V5397">
        <v>589713.0</v>
      </c>
    </row>
    <row r="5398" spans="19:22" ht="12.75">
      <c r="S5398" t="str">
        <f>IF(ISNUMBER(SEARCH(ZAKL_DATA!$B$18,FU!$U5398)),U5398,"")</f>
        <v>Újezd nade Mží</v>
      </c>
      <c r="T5398" t="str">
        <f t="array" ref="T5398">IFERROR(INDEX($S$3:$S$6255,SMALL(IF(ISNUMBER(SEARCH("",$S$3:$S$6255)),ROW($S$1:$S$6253),""),ROW(S5396))),"")</f>
        <v>Újezd nade Mží</v>
      </c>
      <c r="U5398" t="s">
        <v>6724</v>
      </c>
      <c r="V5398">
        <v>589721.0</v>
      </c>
    </row>
    <row r="5399" spans="19:22" ht="12.75">
      <c r="S5399" t="str">
        <f>IF(ISNUMBER(SEARCH(ZAKL_DATA!$B$18,FU!$U5399)),U5399,"")</f>
        <v>Újezd pod Troskami</v>
      </c>
      <c r="T5399" t="str">
        <f t="array" ref="T5399">IFERROR(INDEX($S$3:$S$6255,SMALL(IF(ISNUMBER(SEARCH("",$S$3:$S$6255)),ROW($S$1:$S$6253),""),ROW(S5397))),"")</f>
        <v>Újezd pod Troskami</v>
      </c>
      <c r="U5399" t="s">
        <v>7269</v>
      </c>
      <c r="V5399">
        <v>589730.0</v>
      </c>
    </row>
    <row r="5400" spans="19:22" ht="12.75">
      <c r="S5400" t="str">
        <f>IF(ISNUMBER(SEARCH(ZAKL_DATA!$B$18,FU!$U5400)),U5400,"")</f>
        <v>Újezd u Boskovic</v>
      </c>
      <c r="T5400" t="str">
        <f t="array" ref="T5400">IFERROR(INDEX($S$3:$S$6255,SMALL(IF(ISNUMBER(SEARCH("",$S$3:$S$6255)),ROW($S$1:$S$6253),""),ROW(S5398))),"")</f>
        <v>Újezd u Boskovic</v>
      </c>
      <c r="U5400" t="s">
        <v>4421</v>
      </c>
      <c r="V5400">
        <v>589748.0</v>
      </c>
    </row>
    <row r="5401" spans="19:22" ht="12.75">
      <c r="S5401" t="str">
        <f>IF(ISNUMBER(SEARCH(ZAKL_DATA!$B$18,FU!$U5401)),U5401,"")</f>
        <v>Újezd u Brna</v>
      </c>
      <c r="T5401" t="str">
        <f t="array" ref="T5401">IFERROR(INDEX($S$3:$S$6255,SMALL(IF(ISNUMBER(SEARCH("",$S$3:$S$6255)),ROW($S$1:$S$6253),""),ROW(S5399))),"")</f>
        <v>Újezd u Brna</v>
      </c>
      <c r="U5401" t="s">
        <v>7936</v>
      </c>
      <c r="V5401">
        <v>589756.0</v>
      </c>
    </row>
    <row r="5402" spans="19:22" ht="12.75">
      <c r="S5402" t="str">
        <f>IF(ISNUMBER(SEARCH(ZAKL_DATA!$B$18,FU!$U5402)),U5402,"")</f>
        <v>Újezd u Černé Hory</v>
      </c>
      <c r="T5402" t="str">
        <f t="array" ref="T5402">IFERROR(INDEX($S$3:$S$6255,SMALL(IF(ISNUMBER(SEARCH("",$S$3:$S$6255)),ROW($S$1:$S$6253),""),ROW(S5400))),"")</f>
        <v>Újezd u Černé Hory</v>
      </c>
      <c r="U5402" t="s">
        <v>7834</v>
      </c>
      <c r="V5402">
        <v>589764.0</v>
      </c>
    </row>
    <row r="5403" spans="19:22" ht="12.75">
      <c r="S5403" t="str">
        <f>IF(ISNUMBER(SEARCH(ZAKL_DATA!$B$18,FU!$U5403)),U5403,"")</f>
        <v>Újezd u Chocně</v>
      </c>
      <c r="T5403" t="str">
        <f t="array" ref="T5403">IFERROR(INDEX($S$3:$S$6255,SMALL(IF(ISNUMBER(SEARCH("",$S$3:$S$6255)),ROW($S$1:$S$6253),""),ROW(S5401))),"")</f>
        <v>Újezd u Chocně</v>
      </c>
      <c r="U5403" t="s">
        <v>7750</v>
      </c>
      <c r="V5403">
        <v>589772.0</v>
      </c>
    </row>
    <row r="5404" spans="19:22" ht="12.75">
      <c r="S5404" t="str">
        <f>IF(ISNUMBER(SEARCH(ZAKL_DATA!$B$18,FU!$U5404)),U5404,"")</f>
        <v>Újezd u Plánice</v>
      </c>
      <c r="T5404" t="str">
        <f t="array" ref="T5404">IFERROR(INDEX($S$3:$S$6255,SMALL(IF(ISNUMBER(SEARCH("",$S$3:$S$6255)),ROW($S$1:$S$6253),""),ROW(S5402))),"")</f>
        <v>Újezd u Plánice</v>
      </c>
      <c r="U5404" t="s">
        <v>7564</v>
      </c>
      <c r="V5404">
        <v>589799.0</v>
      </c>
    </row>
    <row r="5405" spans="19:22" ht="12.75">
      <c r="S5405" t="str">
        <f>IF(ISNUMBER(SEARCH(ZAKL_DATA!$B$18,FU!$U5405)),U5405,"")</f>
        <v>Újezd u Přelouče</v>
      </c>
      <c r="T5405" t="str">
        <f t="array" ref="T5405">IFERROR(INDEX($S$3:$S$6255,SMALL(IF(ISNUMBER(SEARCH("",$S$3:$S$6255)),ROW($S$1:$S$6253),""),ROW(S5403))),"")</f>
        <v>Újezd u Přelouče</v>
      </c>
      <c r="U5405" t="s">
        <v>7416</v>
      </c>
      <c r="V5405">
        <v>589802.0</v>
      </c>
    </row>
    <row r="5406" spans="19:22" ht="12.75">
      <c r="S5406" t="str">
        <f>IF(ISNUMBER(SEARCH(ZAKL_DATA!$B$18,FU!$U5406)),U5406,"")</f>
        <v>Újezd u Rosic</v>
      </c>
      <c r="T5406" t="str">
        <f t="array" ref="T5406">IFERROR(INDEX($S$3:$S$6255,SMALL(IF(ISNUMBER(SEARCH("",$S$3:$S$6255)),ROW($S$1:$S$6253),""),ROW(S5404))),"")</f>
        <v>Újezd u Rosic</v>
      </c>
      <c r="U5406" t="s">
        <v>7937</v>
      </c>
      <c r="V5406">
        <v>589811.0</v>
      </c>
    </row>
    <row r="5407" spans="19:22" ht="12.75">
      <c r="S5407" t="str">
        <f>IF(ISNUMBER(SEARCH(ZAKL_DATA!$B$18,FU!$U5407)),U5407,"")</f>
        <v>Újezd u Sezemic</v>
      </c>
      <c r="T5407" t="str">
        <f t="array" ref="T5407">IFERROR(INDEX($S$3:$S$6255,SMALL(IF(ISNUMBER(SEARCH("",$S$3:$S$6255)),ROW($S$1:$S$6253),""),ROW(S5405))),"")</f>
        <v>Újezd u Sezemic</v>
      </c>
      <c r="U5407" t="s">
        <v>7201</v>
      </c>
      <c r="V5407">
        <v>589829.0</v>
      </c>
    </row>
    <row r="5408" spans="19:22" ht="12.75">
      <c r="S5408" t="str">
        <f>IF(ISNUMBER(SEARCH(ZAKL_DATA!$B$18,FU!$U5408)),U5408,"")</f>
        <v>Újezd u Svatého Kříže</v>
      </c>
      <c r="T5408" t="str">
        <f t="array" ref="T5408">IFERROR(INDEX($S$3:$S$6255,SMALL(IF(ISNUMBER(SEARCH("",$S$3:$S$6255)),ROW($S$1:$S$6253),""),ROW(S5406))),"")</f>
        <v>Újezd u Svatého Kříže</v>
      </c>
      <c r="U5408" t="s">
        <v>5310</v>
      </c>
      <c r="V5408">
        <v>589837.0</v>
      </c>
    </row>
    <row r="5409" spans="19:22" ht="12.75">
      <c r="S5409" t="str">
        <f>IF(ISNUMBER(SEARCH(ZAKL_DATA!$B$18,FU!$U5409)),U5409,"")</f>
        <v>Újezd u Tišnova</v>
      </c>
      <c r="T5409" t="str">
        <f t="array" ref="T5409">IFERROR(INDEX($S$3:$S$6255,SMALL(IF(ISNUMBER(SEARCH("",$S$3:$S$6255)),ROW($S$1:$S$6253),""),ROW(S5407))),"")</f>
        <v>Újezd u Tišnova</v>
      </c>
      <c r="U5409" t="s">
        <v>5564</v>
      </c>
      <c r="V5409">
        <v>589845.0</v>
      </c>
    </row>
    <row r="5410" spans="19:22" ht="12.75">
      <c r="S5410" t="str">
        <f>IF(ISNUMBER(SEARCH(ZAKL_DATA!$B$18,FU!$U5410)),U5410,"")</f>
        <v>Újezdec</v>
      </c>
      <c r="T5410" t="str">
        <f t="array" ref="T5410">IFERROR(INDEX($S$3:$S$6255,SMALL(IF(ISNUMBER(SEARCH("",$S$3:$S$6255)),ROW($S$1:$S$6253),""),ROW(S5408))),"")</f>
        <v>Újezdec</v>
      </c>
      <c r="U5410" t="s">
        <v>3734</v>
      </c>
      <c r="V5410">
        <v>589853.0</v>
      </c>
    </row>
    <row r="5411" spans="19:22" ht="12.75">
      <c r="S5411" t="str">
        <f>IF(ISNUMBER(SEARCH(ZAKL_DATA!$B$18,FU!$U5411)),U5411,"")</f>
        <v>Újezdec</v>
      </c>
      <c r="T5411" t="str">
        <f t="array" ref="T5411">IFERROR(INDEX($S$3:$S$6255,SMALL(IF(ISNUMBER(SEARCH("",$S$3:$S$6255)),ROW($S$1:$S$6253),""),ROW(S5409))),"")</f>
        <v>Újezdec</v>
      </c>
      <c r="U5411" t="s">
        <v>3734</v>
      </c>
      <c r="V5411">
        <v>589870.0</v>
      </c>
    </row>
    <row r="5412" spans="19:22" ht="12.75">
      <c r="S5412" t="str">
        <f>IF(ISNUMBER(SEARCH(ZAKL_DATA!$B$18,FU!$U5412)),U5412,"")</f>
        <v>Újezdec</v>
      </c>
      <c r="T5412" t="str">
        <f t="array" ref="T5412">IFERROR(INDEX($S$3:$S$6255,SMALL(IF(ISNUMBER(SEARCH("",$S$3:$S$6255)),ROW($S$1:$S$6253),""),ROW(S5410))),"")</f>
        <v>Újezdec</v>
      </c>
      <c r="U5412" t="s">
        <v>3734</v>
      </c>
      <c r="V5412">
        <v>589888.0</v>
      </c>
    </row>
    <row r="5413" spans="19:22" ht="12.75">
      <c r="S5413" t="str">
        <f>IF(ISNUMBER(SEARCH(ZAKL_DATA!$B$18,FU!$U5413)),U5413,"")</f>
        <v>Újezdec</v>
      </c>
      <c r="T5413" t="str">
        <f t="array" ref="T5413">IFERROR(INDEX($S$3:$S$6255,SMALL(IF(ISNUMBER(SEARCH("",$S$3:$S$6255)),ROW($S$1:$S$6253),""),ROW(S5411))),"")</f>
        <v>Újezdec</v>
      </c>
      <c r="U5413" t="s">
        <v>3734</v>
      </c>
      <c r="V5413">
        <v>589896.0</v>
      </c>
    </row>
    <row r="5414" spans="19:22" ht="12.75">
      <c r="S5414" t="str">
        <f>IF(ISNUMBER(SEARCH(ZAKL_DATA!$B$18,FU!$U5414)),U5414,"")</f>
        <v>Újezdec</v>
      </c>
      <c r="T5414" t="str">
        <f t="array" ref="T5414">IFERROR(INDEX($S$3:$S$6255,SMALL(IF(ISNUMBER(SEARCH("",$S$3:$S$6255)),ROW($S$1:$S$6253),""),ROW(S5412))),"")</f>
        <v>Újezdec</v>
      </c>
      <c r="U5414" t="s">
        <v>3734</v>
      </c>
      <c r="V5414">
        <v>589918.0</v>
      </c>
    </row>
    <row r="5415" spans="19:22" ht="12.75">
      <c r="S5415" t="str">
        <f>IF(ISNUMBER(SEARCH(ZAKL_DATA!$B$18,FU!$U5415)),U5415,"")</f>
        <v>Újezdeček</v>
      </c>
      <c r="T5415" t="str">
        <f t="array" ref="T5415">IFERROR(INDEX($S$3:$S$6255,SMALL(IF(ISNUMBER(SEARCH("",$S$3:$S$6255)),ROW($S$1:$S$6253),""),ROW(S5413))),"")</f>
        <v>Újezdeček</v>
      </c>
      <c r="U5415" t="s">
        <v>6806</v>
      </c>
      <c r="V5415">
        <v>589926.0</v>
      </c>
    </row>
    <row r="5416" spans="19:22" ht="12.75">
      <c r="S5416" t="str">
        <f>IF(ISNUMBER(SEARCH(ZAKL_DATA!$B$18,FU!$U5416)),U5416,"")</f>
        <v>Ujkovice</v>
      </c>
      <c r="T5416" t="str">
        <f t="array" ref="T5416">IFERROR(INDEX($S$3:$S$6255,SMALL(IF(ISNUMBER(SEARCH("",$S$3:$S$6255)),ROW($S$1:$S$6253),""),ROW(S5414))),"")</f>
        <v>Ujkovice</v>
      </c>
      <c r="U5416" t="s">
        <v>7027</v>
      </c>
      <c r="V5416">
        <v>589934.0</v>
      </c>
    </row>
    <row r="5417" spans="19:22" ht="12.75">
      <c r="S5417" t="str">
        <f>IF(ISNUMBER(SEARCH(ZAKL_DATA!$B$18,FU!$U5417)),U5417,"")</f>
        <v>Úlehle</v>
      </c>
      <c r="T5417" t="str">
        <f t="array" ref="T5417">IFERROR(INDEX($S$3:$S$6255,SMALL(IF(ISNUMBER(SEARCH("",$S$3:$S$6255)),ROW($S$1:$S$6253),""),ROW(S5415))),"")</f>
        <v>Úlehle</v>
      </c>
      <c r="U5417" t="s">
        <v>4600</v>
      </c>
      <c r="V5417">
        <v>589942.0</v>
      </c>
    </row>
    <row r="5418" spans="19:22" ht="12.75">
      <c r="S5418" t="str">
        <f>IF(ISNUMBER(SEARCH(ZAKL_DATA!$B$18,FU!$U5418)),U5418,"")</f>
        <v>Úlibice</v>
      </c>
      <c r="T5418" t="str">
        <f t="array" ref="T5418">IFERROR(INDEX($S$3:$S$6255,SMALL(IF(ISNUMBER(SEARCH("",$S$3:$S$6255)),ROW($S$1:$S$6253),""),ROW(S5416))),"")</f>
        <v>Úlibice</v>
      </c>
      <c r="U5418" t="s">
        <v>7270</v>
      </c>
      <c r="V5418">
        <v>589951.0</v>
      </c>
    </row>
    <row r="5419" spans="19:22" ht="12.75">
      <c r="S5419" t="str">
        <f>IF(ISNUMBER(SEARCH(ZAKL_DATA!$B$18,FU!$U5419)),U5419,"")</f>
        <v>Úlice</v>
      </c>
      <c r="T5419" t="str">
        <f t="array" ref="T5419">IFERROR(INDEX($S$3:$S$6255,SMALL(IF(ISNUMBER(SEARCH("",$S$3:$S$6255)),ROW($S$1:$S$6253),""),ROW(S5417))),"")</f>
        <v>Úlice</v>
      </c>
      <c r="U5419" t="s">
        <v>6162</v>
      </c>
      <c r="V5419">
        <v>589969.0</v>
      </c>
    </row>
    <row r="5420" spans="19:22" ht="12.75">
      <c r="S5420" t="str">
        <f>IF(ISNUMBER(SEARCH(ZAKL_DATA!$B$18,FU!$U5420)),U5420,"")</f>
        <v>Úmonín</v>
      </c>
      <c r="T5420" t="str">
        <f t="array" ref="T5420">IFERROR(INDEX($S$3:$S$6255,SMALL(IF(ISNUMBER(SEARCH("",$S$3:$S$6255)),ROW($S$1:$S$6253),""),ROW(S5418))),"")</f>
        <v>Úmonín</v>
      </c>
      <c r="U5420" t="s">
        <v>4402</v>
      </c>
      <c r="V5420">
        <v>589977.0</v>
      </c>
    </row>
    <row r="5421" spans="19:22" ht="12.75">
      <c r="S5421" t="str">
        <f>IF(ISNUMBER(SEARCH(ZAKL_DATA!$B$18,FU!$U5421)),U5421,"")</f>
        <v>Úmyslovice</v>
      </c>
      <c r="T5421" t="str">
        <f t="array" ref="T5421">IFERROR(INDEX($S$3:$S$6255,SMALL(IF(ISNUMBER(SEARCH("",$S$3:$S$6255)),ROW($S$1:$S$6253),""),ROW(S5419))),"")</f>
        <v>Úmyslovice</v>
      </c>
      <c r="U5421" t="s">
        <v>4709</v>
      </c>
      <c r="V5421">
        <v>589993.0</v>
      </c>
    </row>
    <row r="5422" spans="19:22" ht="12.75">
      <c r="S5422" t="str">
        <f>IF(ISNUMBER(SEARCH(ZAKL_DATA!$B$18,FU!$U5422)),U5422,"")</f>
        <v>Únanov</v>
      </c>
      <c r="T5422" t="str">
        <f t="array" ref="T5422">IFERROR(INDEX($S$3:$S$6255,SMALL(IF(ISNUMBER(SEARCH("",$S$3:$S$6255)),ROW($S$1:$S$6253),""),ROW(S5420))),"")</f>
        <v>Únanov</v>
      </c>
      <c r="U5422" t="s">
        <v>8663</v>
      </c>
      <c r="V5422">
        <v>590002.0</v>
      </c>
    </row>
    <row r="5423" spans="19:22" ht="12.75">
      <c r="S5423" t="str">
        <f>IF(ISNUMBER(SEARCH(ZAKL_DATA!$B$18,FU!$U5423)),U5423,"")</f>
        <v>Unčín</v>
      </c>
      <c r="T5423" t="str">
        <f t="array" ref="T5423">IFERROR(INDEX($S$3:$S$6255,SMALL(IF(ISNUMBER(SEARCH("",$S$3:$S$6255)),ROW($S$1:$S$6253),""),ROW(S5421))),"")</f>
        <v>Unčín</v>
      </c>
      <c r="U5423" t="s">
        <v>8792</v>
      </c>
      <c r="V5423">
        <v>590011.0</v>
      </c>
    </row>
    <row r="5424" spans="19:22" ht="12.75">
      <c r="S5424" t="str">
        <f>IF(ISNUMBER(SEARCH(ZAKL_DATA!$B$18,FU!$U5424)),U5424,"")</f>
        <v>Únehle</v>
      </c>
      <c r="T5424" t="str">
        <f t="array" ref="T5424">IFERROR(INDEX($S$3:$S$6255,SMALL(IF(ISNUMBER(SEARCH("",$S$3:$S$6255)),ROW($S$1:$S$6253),""),ROW(S5422))),"")</f>
        <v>Únehle</v>
      </c>
      <c r="U5424" t="s">
        <v>5001</v>
      </c>
      <c r="V5424">
        <v>590029.0</v>
      </c>
    </row>
    <row r="5425" spans="19:22" ht="12.75">
      <c r="S5425" t="str">
        <f>IF(ISNUMBER(SEARCH(ZAKL_DATA!$B$18,FU!$U5425)),U5425,"")</f>
        <v>Únějovice</v>
      </c>
      <c r="T5425" t="str">
        <f t="array" ref="T5425">IFERROR(INDEX($S$3:$S$6255,SMALL(IF(ISNUMBER(SEARCH("",$S$3:$S$6255)),ROW($S$1:$S$6253),""),ROW(S5423))),"")</f>
        <v>Únějovice</v>
      </c>
      <c r="U5425" t="s">
        <v>5917</v>
      </c>
      <c r="V5425">
        <v>590045.0</v>
      </c>
    </row>
    <row r="5426" spans="19:22" ht="12.75">
      <c r="S5426" t="str">
        <f>IF(ISNUMBER(SEARCH(ZAKL_DATA!$B$18,FU!$U5426)),U5426,"")</f>
        <v>Úněšov</v>
      </c>
      <c r="T5426" t="str">
        <f t="array" ref="T5426">IFERROR(INDEX($S$3:$S$6255,SMALL(IF(ISNUMBER(SEARCH("",$S$3:$S$6255)),ROW($S$1:$S$6253),""),ROW(S5424))),"")</f>
        <v>Úněšov</v>
      </c>
      <c r="U5426" t="s">
        <v>6163</v>
      </c>
      <c r="V5426">
        <v>590053.0</v>
      </c>
    </row>
    <row r="5427" spans="19:22" ht="12.75">
      <c r="S5427" t="str">
        <f>IF(ISNUMBER(SEARCH(ZAKL_DATA!$B$18,FU!$U5427)),U5427,"")</f>
        <v>Únětice</v>
      </c>
      <c r="T5427" t="str">
        <f t="array" ref="T5427">IFERROR(INDEX($S$3:$S$6255,SMALL(IF(ISNUMBER(SEARCH("",$S$3:$S$6255)),ROW($S$1:$S$6253),""),ROW(S5425))),"")</f>
        <v>Únětice</v>
      </c>
      <c r="U5427" t="s">
        <v>4856</v>
      </c>
      <c r="V5427">
        <v>590061.0</v>
      </c>
    </row>
    <row r="5428" spans="19:22" ht="12.75">
      <c r="S5428" t="str">
        <f>IF(ISNUMBER(SEARCH(ZAKL_DATA!$B$18,FU!$U5428)),U5428,"")</f>
        <v>Únětice</v>
      </c>
      <c r="T5428" t="str">
        <f t="array" ref="T5428">IFERROR(INDEX($S$3:$S$6255,SMALL(IF(ISNUMBER(SEARCH("",$S$3:$S$6255)),ROW($S$1:$S$6253),""),ROW(S5426))),"")</f>
        <v>Únětice</v>
      </c>
      <c r="U5428" t="s">
        <v>4856</v>
      </c>
      <c r="V5428">
        <v>590070.0</v>
      </c>
    </row>
    <row r="5429" spans="19:22" ht="12.75">
      <c r="S5429" t="str">
        <f>IF(ISNUMBER(SEARCH(ZAKL_DATA!$B$18,FU!$U5429)),U5429,"")</f>
        <v>Unhošť</v>
      </c>
      <c r="T5429" t="str">
        <f t="array" ref="T5429">IFERROR(INDEX($S$3:$S$6255,SMALL(IF(ISNUMBER(SEARCH("",$S$3:$S$6255)),ROW($S$1:$S$6253),""),ROW(S5427))),"")</f>
        <v>Unhošť</v>
      </c>
      <c r="U5429" t="s">
        <v>4259</v>
      </c>
      <c r="V5429">
        <v>590088.0</v>
      </c>
    </row>
    <row r="5430" spans="19:22" ht="12.75">
      <c r="S5430" t="str">
        <f>IF(ISNUMBER(SEARCH(ZAKL_DATA!$B$18,FU!$U5430)),U5430,"")</f>
        <v>Únice</v>
      </c>
      <c r="T5430" t="str">
        <f t="array" ref="T5430">IFERROR(INDEX($S$3:$S$6255,SMALL(IF(ISNUMBER(SEARCH("",$S$3:$S$6255)),ROW($S$1:$S$6253),""),ROW(S5428))),"")</f>
        <v>Únice</v>
      </c>
      <c r="U5430" t="s">
        <v>6505</v>
      </c>
      <c r="V5430">
        <v>590096.0</v>
      </c>
    </row>
    <row r="5431" spans="19:22" ht="12.75">
      <c r="S5431" t="str">
        <f>IF(ISNUMBER(SEARCH(ZAKL_DATA!$B$18,FU!$U5431)),U5431,"")</f>
        <v>Uničov</v>
      </c>
      <c r="T5431" t="str">
        <f t="array" ref="T5431">IFERROR(INDEX($S$3:$S$6255,SMALL(IF(ISNUMBER(SEARCH("",$S$3:$S$6255)),ROW($S$1:$S$6253),""),ROW(S5429))),"")</f>
        <v>Uničov</v>
      </c>
      <c r="U5431" t="s">
        <v>3693</v>
      </c>
      <c r="V5431">
        <v>590100.0</v>
      </c>
    </row>
    <row r="5432" spans="19:22" ht="12.75">
      <c r="S5432" t="str">
        <f>IF(ISNUMBER(SEARCH(ZAKL_DATA!$B$18,FU!$U5432)),U5432,"")</f>
        <v>Unín</v>
      </c>
      <c r="T5432" t="str">
        <f t="array" ref="T5432">IFERROR(INDEX($S$3:$S$6255,SMALL(IF(ISNUMBER(SEARCH("",$S$3:$S$6255)),ROW($S$1:$S$6253),""),ROW(S5430))),"")</f>
        <v>Unín</v>
      </c>
      <c r="U5432" t="s">
        <v>7835</v>
      </c>
      <c r="V5432">
        <v>590118.0</v>
      </c>
    </row>
    <row r="5433" spans="19:22" ht="12.75">
      <c r="S5433" t="str">
        <f>IF(ISNUMBER(SEARCH(ZAKL_DATA!$B$18,FU!$U5433)),U5433,"")</f>
        <v>Unkovice</v>
      </c>
      <c r="T5433" t="str">
        <f t="array" ref="T5433">IFERROR(INDEX($S$3:$S$6255,SMALL(IF(ISNUMBER(SEARCH("",$S$3:$S$6255)),ROW($S$1:$S$6253),""),ROW(S5431))),"")</f>
        <v>Unkovice</v>
      </c>
      <c r="U5433" t="s">
        <v>7938</v>
      </c>
      <c r="V5433">
        <v>590126.0</v>
      </c>
    </row>
    <row r="5434" spans="19:22" ht="12.75">
      <c r="S5434" t="str">
        <f>IF(ISNUMBER(SEARCH(ZAKL_DATA!$B$18,FU!$U5434)),U5434,"")</f>
        <v>Úpice</v>
      </c>
      <c r="T5434" t="str">
        <f t="array" ref="T5434">IFERROR(INDEX($S$3:$S$6255,SMALL(IF(ISNUMBER(SEARCH("",$S$3:$S$6255)),ROW($S$1:$S$6253),""),ROW(S5432))),"")</f>
        <v>Úpice</v>
      </c>
      <c r="U5434" t="s">
        <v>7678</v>
      </c>
      <c r="V5434">
        <v>590134.0</v>
      </c>
    </row>
    <row r="5435" spans="19:22" ht="12.75">
      <c r="S5435" t="str">
        <f>IF(ISNUMBER(SEARCH(ZAKL_DATA!$B$18,FU!$U5435)),U5435,"")</f>
        <v>Úpohlavy</v>
      </c>
      <c r="T5435" t="str">
        <f t="array" ref="T5435">IFERROR(INDEX($S$3:$S$6255,SMALL(IF(ISNUMBER(SEARCH("",$S$3:$S$6255)),ROW($S$1:$S$6253),""),ROW(S5433))),"")</f>
        <v>Úpohlavy</v>
      </c>
      <c r="U5435" t="s">
        <v>6660</v>
      </c>
      <c r="V5435">
        <v>590142.0</v>
      </c>
    </row>
    <row r="5436" spans="19:22" ht="12.75">
      <c r="S5436" t="str">
        <f>IF(ISNUMBER(SEARCH(ZAKL_DATA!$B$18,FU!$U5436)),U5436,"")</f>
        <v>Urbanice</v>
      </c>
      <c r="T5436" t="str">
        <f t="array" ref="T5436">IFERROR(INDEX($S$3:$S$6255,SMALL(IF(ISNUMBER(SEARCH("",$S$3:$S$6255)),ROW($S$1:$S$6253),""),ROW(S5434))),"")</f>
        <v>Urbanice</v>
      </c>
      <c r="U5436" t="s">
        <v>3850</v>
      </c>
      <c r="V5436">
        <v>590151.0</v>
      </c>
    </row>
    <row r="5437" spans="19:22" ht="12.75">
      <c r="S5437" t="str">
        <f>IF(ISNUMBER(SEARCH(ZAKL_DATA!$B$18,FU!$U5437)),U5437,"")</f>
        <v>Urbanice</v>
      </c>
      <c r="T5437" t="str">
        <f t="array" ref="T5437">IFERROR(INDEX($S$3:$S$6255,SMALL(IF(ISNUMBER(SEARCH("",$S$3:$S$6255)),ROW($S$1:$S$6253),""),ROW(S5435))),"")</f>
        <v>Urbanice</v>
      </c>
      <c r="U5437" t="s">
        <v>3850</v>
      </c>
      <c r="V5437">
        <v>590177.0</v>
      </c>
    </row>
    <row r="5438" spans="19:22" ht="12.75">
      <c r="S5438" t="str">
        <f>IF(ISNUMBER(SEARCH(ZAKL_DATA!$B$18,FU!$U5438)),U5438,"")</f>
        <v>Urbanov</v>
      </c>
      <c r="T5438" t="str">
        <f t="array" ref="T5438">IFERROR(INDEX($S$3:$S$6255,SMALL(IF(ISNUMBER(SEARCH("",$S$3:$S$6255)),ROW($S$1:$S$6253),""),ROW(S5436))),"")</f>
        <v>Urbanov</v>
      </c>
      <c r="U5438" t="s">
        <v>8216</v>
      </c>
      <c r="V5438">
        <v>590185.0</v>
      </c>
    </row>
    <row r="5439" spans="19:22" ht="12.75">
      <c r="S5439" t="str">
        <f>IF(ISNUMBER(SEARCH(ZAKL_DATA!$B$18,FU!$U5439)),U5439,"")</f>
        <v>Určice</v>
      </c>
      <c r="T5439" t="str">
        <f t="array" ref="T5439">IFERROR(INDEX($S$3:$S$6255,SMALL(IF(ISNUMBER(SEARCH("",$S$3:$S$6255)),ROW($S$1:$S$6253),""),ROW(S5437))),"")</f>
        <v>Určice</v>
      </c>
      <c r="U5439" t="s">
        <v>8358</v>
      </c>
      <c r="V5439">
        <v>590193.0</v>
      </c>
    </row>
    <row r="5440" spans="19:22" ht="12.75">
      <c r="S5440" t="str">
        <f>IF(ISNUMBER(SEARCH(ZAKL_DATA!$B$18,FU!$U5440)),U5440,"")</f>
        <v>Úsilné</v>
      </c>
      <c r="T5440" t="str">
        <f t="array" ref="T5440">IFERROR(INDEX($S$3:$S$6255,SMALL(IF(ISNUMBER(SEARCH("",$S$3:$S$6255)),ROW($S$1:$S$6253),""),ROW(S5438))),"")</f>
        <v>Úsilné</v>
      </c>
      <c r="U5440" t="s">
        <v>4495</v>
      </c>
      <c r="V5440">
        <v>590207.0</v>
      </c>
    </row>
    <row r="5441" spans="19:22" ht="12.75">
      <c r="S5441" t="str">
        <f>IF(ISNUMBER(SEARCH(ZAKL_DATA!$B$18,FU!$U5441)),U5441,"")</f>
        <v>Úsilov</v>
      </c>
      <c r="T5441" t="str">
        <f t="array" ref="T5441">IFERROR(INDEX($S$3:$S$6255,SMALL(IF(ISNUMBER(SEARCH("",$S$3:$S$6255)),ROW($S$1:$S$6253),""),ROW(S5439))),"")</f>
        <v>Úsilov</v>
      </c>
      <c r="U5441" t="s">
        <v>5918</v>
      </c>
      <c r="V5441">
        <v>590215.0</v>
      </c>
    </row>
    <row r="5442" spans="19:22" ht="12.75">
      <c r="S5442" t="str">
        <f>IF(ISNUMBER(SEARCH(ZAKL_DATA!$B$18,FU!$U5442)),U5442,"")</f>
        <v>Úsobí</v>
      </c>
      <c r="T5442" t="str">
        <f t="array" ref="T5442">IFERROR(INDEX($S$3:$S$6255,SMALL(IF(ISNUMBER(SEARCH("",$S$3:$S$6255)),ROW($S$1:$S$6253),""),ROW(S5440))),"")</f>
        <v>Úsobí</v>
      </c>
      <c r="U5442" t="s">
        <v>6942</v>
      </c>
      <c r="V5442">
        <v>590223.0</v>
      </c>
    </row>
    <row r="5443" spans="19:22" ht="12.75">
      <c r="S5443" t="str">
        <f>IF(ISNUMBER(SEARCH(ZAKL_DATA!$B$18,FU!$U5443)),U5443,"")</f>
        <v>Úsobrno</v>
      </c>
      <c r="T5443" t="str">
        <f t="array" ref="T5443">IFERROR(INDEX($S$3:$S$6255,SMALL(IF(ISNUMBER(SEARCH("",$S$3:$S$6255)),ROW($S$1:$S$6253),""),ROW(S5441))),"")</f>
        <v>Úsobrno</v>
      </c>
      <c r="U5443" t="s">
        <v>7836</v>
      </c>
      <c r="V5443">
        <v>590240.0</v>
      </c>
    </row>
    <row r="5444" spans="19:22" ht="12.75">
      <c r="S5444" t="str">
        <f>IF(ISNUMBER(SEARCH(ZAKL_DATA!$B$18,FU!$U5444)),U5444,"")</f>
        <v>Úsov</v>
      </c>
      <c r="T5444" t="str">
        <f t="array" ref="T5444">IFERROR(INDEX($S$3:$S$6255,SMALL(IF(ISNUMBER(SEARCH("",$S$3:$S$6255)),ROW($S$1:$S$6253),""),ROW(S5442))),"")</f>
        <v>Úsov</v>
      </c>
      <c r="U5444" t="s">
        <v>4980</v>
      </c>
      <c r="V5444">
        <v>590266.0</v>
      </c>
    </row>
    <row r="5445" spans="19:22" ht="12.75">
      <c r="S5445" t="str">
        <f>IF(ISNUMBER(SEARCH(ZAKL_DATA!$B$18,FU!$U5445)),U5445,"")</f>
        <v>Ústí</v>
      </c>
      <c r="T5445" t="str">
        <f t="array" ref="T5445">IFERROR(INDEX($S$3:$S$6255,SMALL(IF(ISNUMBER(SEARCH("",$S$3:$S$6255)),ROW($S$1:$S$6253),""),ROW(S5443))),"")</f>
        <v>Ústí</v>
      </c>
      <c r="U5445" t="s">
        <v>3907</v>
      </c>
      <c r="V5445">
        <v>590274.0</v>
      </c>
    </row>
    <row r="5446" spans="19:22" ht="12.75">
      <c r="S5446" t="str">
        <f>IF(ISNUMBER(SEARCH(ZAKL_DATA!$B$18,FU!$U5446)),U5446,"")</f>
        <v>Ústí</v>
      </c>
      <c r="T5446" t="str">
        <f t="array" ref="T5446">IFERROR(INDEX($S$3:$S$6255,SMALL(IF(ISNUMBER(SEARCH("",$S$3:$S$6255)),ROW($S$1:$S$6253),""),ROW(S5444))),"")</f>
        <v>Ústí</v>
      </c>
      <c r="U5446" t="s">
        <v>3907</v>
      </c>
      <c r="V5446">
        <v>590282.0</v>
      </c>
    </row>
    <row r="5447" spans="19:22" ht="12.75">
      <c r="S5447" t="str">
        <f>IF(ISNUMBER(SEARCH(ZAKL_DATA!$B$18,FU!$U5447)),U5447,"")</f>
        <v>Ústí</v>
      </c>
      <c r="T5447" t="str">
        <f t="array" ref="T5447">IFERROR(INDEX($S$3:$S$6255,SMALL(IF(ISNUMBER(SEARCH("",$S$3:$S$6255)),ROW($S$1:$S$6253),""),ROW(S5445))),"")</f>
        <v>Ústí</v>
      </c>
      <c r="U5447" t="s">
        <v>3907</v>
      </c>
      <c r="V5447">
        <v>590304.0</v>
      </c>
    </row>
    <row r="5448" spans="19:22" ht="12.75">
      <c r="S5448" t="str">
        <f>IF(ISNUMBER(SEARCH(ZAKL_DATA!$B$18,FU!$U5448)),U5448,"")</f>
        <v>Ústí nad Labem</v>
      </c>
      <c r="T5448" t="str">
        <f t="array" ref="T5448">IFERROR(INDEX($S$3:$S$6255,SMALL(IF(ISNUMBER(SEARCH("",$S$3:$S$6255)),ROW($S$1:$S$6253),""),ROW(S5446))),"")</f>
        <v>Ústí nad Labem</v>
      </c>
      <c r="U5448" t="s">
        <v>5941</v>
      </c>
      <c r="V5448">
        <v>590312.0</v>
      </c>
    </row>
    <row r="5449" spans="19:22" ht="12.75">
      <c r="S5449" t="str">
        <f>IF(ISNUMBER(SEARCH(ZAKL_DATA!$B$18,FU!$U5449)),U5449,"")</f>
        <v>Ústí nad Orlicí</v>
      </c>
      <c r="T5449" t="str">
        <f t="array" ref="T5449">IFERROR(INDEX($S$3:$S$6255,SMALL(IF(ISNUMBER(SEARCH("",$S$3:$S$6255)),ROW($S$1:$S$6253),""),ROW(S5447))),"")</f>
        <v>Ústí nad Orlicí</v>
      </c>
      <c r="U5449" t="s">
        <v>7685</v>
      </c>
      <c r="V5449">
        <v>590321.0</v>
      </c>
    </row>
    <row r="5450" spans="19:22" ht="12.75">
      <c r="S5450" t="str">
        <f>IF(ISNUMBER(SEARCH(ZAKL_DATA!$B$18,FU!$U5450)),U5450,"")</f>
        <v>Ústín</v>
      </c>
      <c r="T5450" t="str">
        <f t="array" ref="T5450">IFERROR(INDEX($S$3:$S$6255,SMALL(IF(ISNUMBER(SEARCH("",$S$3:$S$6255)),ROW($S$1:$S$6253),""),ROW(S5448))),"")</f>
        <v>Ústín</v>
      </c>
      <c r="U5450" t="s">
        <v>5742</v>
      </c>
      <c r="V5450">
        <v>590347.0</v>
      </c>
    </row>
    <row r="5451" spans="19:22" ht="12.75">
      <c r="S5451" t="str">
        <f>IF(ISNUMBER(SEARCH(ZAKL_DATA!$B$18,FU!$U5451)),U5451,"")</f>
        <v>Ústrašice</v>
      </c>
      <c r="T5451" t="str">
        <f t="array" ref="T5451">IFERROR(INDEX($S$3:$S$6255,SMALL(IF(ISNUMBER(SEARCH("",$S$3:$S$6255)),ROW($S$1:$S$6253),""),ROW(S5449))),"")</f>
        <v>Ústrašice</v>
      </c>
      <c r="U5451" t="s">
        <v>8925</v>
      </c>
      <c r="V5451">
        <v>590363.0</v>
      </c>
    </row>
    <row r="5452" spans="19:22" ht="12.75">
      <c r="S5452" t="str">
        <f>IF(ISNUMBER(SEARCH(ZAKL_DATA!$B$18,FU!$U5452)),U5452,"")</f>
        <v>Ústrašín</v>
      </c>
      <c r="T5452" t="str">
        <f t="array" ref="T5452">IFERROR(INDEX($S$3:$S$6255,SMALL(IF(ISNUMBER(SEARCH("",$S$3:$S$6255)),ROW($S$1:$S$6253),""),ROW(S5450))),"")</f>
        <v>Ústrašín</v>
      </c>
      <c r="U5452" t="s">
        <v>4681</v>
      </c>
      <c r="V5452">
        <v>590371.0</v>
      </c>
    </row>
    <row r="5453" spans="19:22" ht="12.75">
      <c r="S5453" t="str">
        <f>IF(ISNUMBER(SEARCH(ZAKL_DATA!$B$18,FU!$U5453)),U5453,"")</f>
        <v>Ústup</v>
      </c>
      <c r="T5453" t="str">
        <f t="array" ref="T5453">IFERROR(INDEX($S$3:$S$6255,SMALL(IF(ISNUMBER(SEARCH("",$S$3:$S$6255)),ROW($S$1:$S$6253),""),ROW(S5451))),"")</f>
        <v>Ústup</v>
      </c>
      <c r="U5453" t="s">
        <v>5880</v>
      </c>
      <c r="V5453">
        <v>590380.0</v>
      </c>
    </row>
    <row r="5454" spans="19:22" ht="12.75">
      <c r="S5454" t="str">
        <f>IF(ISNUMBER(SEARCH(ZAKL_DATA!$B$18,FU!$U5454)),U5454,"")</f>
        <v>Úsuší</v>
      </c>
      <c r="T5454" t="str">
        <f t="array" ref="T5454">IFERROR(INDEX($S$3:$S$6255,SMALL(IF(ISNUMBER(SEARCH("",$S$3:$S$6255)),ROW($S$1:$S$6253),""),ROW(S5452))),"")</f>
        <v>Úsuší</v>
      </c>
      <c r="U5454" t="s">
        <v>7939</v>
      </c>
      <c r="V5454">
        <v>590401.0</v>
      </c>
    </row>
    <row r="5455" spans="19:22" ht="12.75">
      <c r="S5455" t="str">
        <f>IF(ISNUMBER(SEARCH(ZAKL_DATA!$B$18,FU!$U5455)),U5455,"")</f>
        <v>Úštěk</v>
      </c>
      <c r="T5455" t="str">
        <f t="array" ref="T5455">IFERROR(INDEX($S$3:$S$6255,SMALL(IF(ISNUMBER(SEARCH("",$S$3:$S$6255)),ROW($S$1:$S$6253),""),ROW(S5453))),"")</f>
        <v>Úštěk</v>
      </c>
      <c r="U5455" t="s">
        <v>6661</v>
      </c>
      <c r="V5455">
        <v>590410.0</v>
      </c>
    </row>
    <row r="5456" spans="19:22" ht="12.75">
      <c r="S5456" t="str">
        <f>IF(ISNUMBER(SEARCH(ZAKL_DATA!$B$18,FU!$U5456)),U5456,"")</f>
        <v>Útěchov</v>
      </c>
      <c r="T5456" t="str">
        <f t="array" ref="T5456">IFERROR(INDEX($S$3:$S$6255,SMALL(IF(ISNUMBER(SEARCH("",$S$3:$S$6255)),ROW($S$1:$S$6253),""),ROW(S5454))),"")</f>
        <v>Útěchov</v>
      </c>
      <c r="U5456" t="s">
        <v>7179</v>
      </c>
      <c r="V5456">
        <v>590428.0</v>
      </c>
    </row>
    <row r="5457" spans="19:22" ht="12.75">
      <c r="S5457" t="str">
        <f>IF(ISNUMBER(SEARCH(ZAKL_DATA!$B$18,FU!$U5457)),U5457,"")</f>
        <v>Útěchovice</v>
      </c>
      <c r="T5457" t="str">
        <f t="array" ref="T5457">IFERROR(INDEX($S$3:$S$6255,SMALL(IF(ISNUMBER(SEARCH("",$S$3:$S$6255)),ROW($S$1:$S$6253),""),ROW(S5455))),"")</f>
        <v>Útěchovice</v>
      </c>
      <c r="U5457" t="s">
        <v>5484</v>
      </c>
      <c r="V5457">
        <v>590436.0</v>
      </c>
    </row>
    <row r="5458" spans="19:22" ht="12.75">
      <c r="S5458" t="str">
        <f>IF(ISNUMBER(SEARCH(ZAKL_DATA!$B$18,FU!$U5458)),U5458,"")</f>
        <v>Útěchovice pod Stražištěm</v>
      </c>
      <c r="T5458" t="str">
        <f t="array" ref="T5458">IFERROR(INDEX($S$3:$S$6255,SMALL(IF(ISNUMBER(SEARCH("",$S$3:$S$6255)),ROW($S$1:$S$6253),""),ROW(S5456))),"")</f>
        <v>Útěchovice pod Stražištěm</v>
      </c>
      <c r="U5458" t="s">
        <v>6337</v>
      </c>
      <c r="V5458">
        <v>590444.0</v>
      </c>
    </row>
    <row r="5459" spans="19:22" ht="12.75">
      <c r="S5459" t="str">
        <f>IF(ISNUMBER(SEARCH(ZAKL_DATA!$B$18,FU!$U5459)),U5459,"")</f>
        <v>Útěchovičky</v>
      </c>
      <c r="T5459" t="str">
        <f t="array" ref="T5459">IFERROR(INDEX($S$3:$S$6255,SMALL(IF(ISNUMBER(SEARCH("",$S$3:$S$6255)),ROW($S$1:$S$6253),""),ROW(S5457))),"")</f>
        <v>Útěchovičky</v>
      </c>
      <c r="U5459" t="s">
        <v>4693</v>
      </c>
      <c r="V5459">
        <v>590452.0</v>
      </c>
    </row>
    <row r="5460" spans="19:22" ht="12.75">
      <c r="S5460" t="str">
        <f>IF(ISNUMBER(SEARCH(ZAKL_DATA!$B$18,FU!$U5460)),U5460,"")</f>
        <v>Úterý</v>
      </c>
      <c r="T5460" t="str">
        <f t="array" ref="T5460">IFERROR(INDEX($S$3:$S$6255,SMALL(IF(ISNUMBER(SEARCH("",$S$3:$S$6255)),ROW($S$1:$S$6253),""),ROW(S5458))),"")</f>
        <v>Úterý</v>
      </c>
      <c r="U5460" t="s">
        <v>6164</v>
      </c>
      <c r="V5460">
        <v>590461.0</v>
      </c>
    </row>
    <row r="5461" spans="19:22" ht="12.75">
      <c r="S5461" t="str">
        <f>IF(ISNUMBER(SEARCH(ZAKL_DATA!$B$18,FU!$U5461)),U5461,"")</f>
        <v>Útušice</v>
      </c>
      <c r="T5461" t="str">
        <f t="array" ref="T5461">IFERROR(INDEX($S$3:$S$6255,SMALL(IF(ISNUMBER(SEARCH("",$S$3:$S$6255)),ROW($S$1:$S$6253),""),ROW(S5459))),"")</f>
        <v>Útušice</v>
      </c>
      <c r="U5461" t="s">
        <v>6105</v>
      </c>
      <c r="V5461">
        <v>590479.0</v>
      </c>
    </row>
    <row r="5462" spans="19:22" ht="12.75">
      <c r="S5462" t="str">
        <f>IF(ISNUMBER(SEARCH(ZAKL_DATA!$B$18,FU!$U5462)),U5462,"")</f>
        <v>Útvina</v>
      </c>
      <c r="T5462" t="str">
        <f t="array" ref="T5462">IFERROR(INDEX($S$3:$S$6255,SMALL(IF(ISNUMBER(SEARCH("",$S$3:$S$6255)),ROW($S$1:$S$6253),""),ROW(S5460))),"")</f>
        <v>Útvina</v>
      </c>
      <c r="U5462" t="s">
        <v>5992</v>
      </c>
      <c r="V5462">
        <v>590487.0</v>
      </c>
    </row>
    <row r="5463" spans="19:22" ht="12.75">
      <c r="S5463" t="str">
        <f>IF(ISNUMBER(SEARCH(ZAKL_DATA!$B$18,FU!$U5463)),U5463,"")</f>
        <v>Úvalno</v>
      </c>
      <c r="T5463" t="str">
        <f t="array" ref="T5463">IFERROR(INDEX($S$3:$S$6255,SMALL(IF(ISNUMBER(SEARCH("",$S$3:$S$6255)),ROW($S$1:$S$6253),""),ROW(S5461))),"")</f>
        <v>Úvalno</v>
      </c>
      <c r="U5463" t="s">
        <v>8845</v>
      </c>
      <c r="V5463">
        <v>590495.0</v>
      </c>
    </row>
    <row r="5464" spans="19:22" ht="12.75">
      <c r="S5464" t="str">
        <f>IF(ISNUMBER(SEARCH(ZAKL_DATA!$B$18,FU!$U5464)),U5464,"")</f>
        <v>Úvaly</v>
      </c>
      <c r="T5464" t="str">
        <f t="array" ref="T5464">IFERROR(INDEX($S$3:$S$6255,SMALL(IF(ISNUMBER(SEARCH("",$S$3:$S$6255)),ROW($S$1:$S$6253),""),ROW(S5462))),"")</f>
        <v>Úvaly</v>
      </c>
      <c r="U5464" t="s">
        <v>4786</v>
      </c>
      <c r="V5464">
        <v>590509.0</v>
      </c>
    </row>
    <row r="5465" spans="19:22" ht="12.75">
      <c r="S5465" t="str">
        <f>IF(ISNUMBER(SEARCH(ZAKL_DATA!$B$18,FU!$U5465)),U5465,"")</f>
        <v>Uzenice</v>
      </c>
      <c r="T5465" t="str">
        <f t="array" ref="T5465">IFERROR(INDEX($S$3:$S$6255,SMALL(IF(ISNUMBER(SEARCH("",$S$3:$S$6255)),ROW($S$1:$S$6253),""),ROW(S5463))),"")</f>
        <v>Uzenice</v>
      </c>
      <c r="U5465" t="s">
        <v>5707</v>
      </c>
      <c r="V5465">
        <v>590517.0</v>
      </c>
    </row>
    <row r="5466" spans="19:22" ht="12.75">
      <c r="S5466" t="str">
        <f>IF(ISNUMBER(SEARCH(ZAKL_DATA!$B$18,FU!$U5466)),U5466,"")</f>
        <v>Uzeničky</v>
      </c>
      <c r="T5466" t="str">
        <f t="array" ref="T5466">IFERROR(INDEX($S$3:$S$6255,SMALL(IF(ISNUMBER(SEARCH("",$S$3:$S$6255)),ROW($S$1:$S$6253),""),ROW(S5464))),"")</f>
        <v>Uzeničky</v>
      </c>
      <c r="U5466" t="s">
        <v>4620</v>
      </c>
      <c r="V5466">
        <v>590525.0</v>
      </c>
    </row>
    <row r="5467" spans="19:22" ht="12.75">
      <c r="S5467" t="str">
        <f>IF(ISNUMBER(SEARCH(ZAKL_DATA!$B$18,FU!$U5467)),U5467,"")</f>
        <v>Úžice</v>
      </c>
      <c r="T5467" t="str">
        <f t="array" ref="T5467">IFERROR(INDEX($S$3:$S$6255,SMALL(IF(ISNUMBER(SEARCH("",$S$3:$S$6255)),ROW($S$1:$S$6253),""),ROW(S5465))),"")</f>
        <v>Úžice</v>
      </c>
      <c r="U5467" t="s">
        <v>4403</v>
      </c>
      <c r="V5467">
        <v>590533.0</v>
      </c>
    </row>
    <row r="5468" spans="19:22" ht="12.75">
      <c r="S5468" t="str">
        <f>IF(ISNUMBER(SEARCH(ZAKL_DATA!$B$18,FU!$U5468)),U5468,"")</f>
        <v>Úžice</v>
      </c>
      <c r="T5468" t="str">
        <f t="array" ref="T5468">IFERROR(INDEX($S$3:$S$6255,SMALL(IF(ISNUMBER(SEARCH("",$S$3:$S$6255)),ROW($S$1:$S$6253),""),ROW(S5466))),"")</f>
        <v>Úžice</v>
      </c>
      <c r="U5468" t="s">
        <v>4403</v>
      </c>
      <c r="V5468">
        <v>590550.0</v>
      </c>
    </row>
    <row r="5469" spans="19:22" ht="12.75">
      <c r="S5469" t="str">
        <f>IF(ISNUMBER(SEARCH(ZAKL_DATA!$B$18,FU!$U5469)),U5469,"")</f>
        <v>Vacenovice</v>
      </c>
      <c r="T5469" t="str">
        <f t="array" ref="T5469">IFERROR(INDEX($S$3:$S$6255,SMALL(IF(ISNUMBER(SEARCH("",$S$3:$S$6255)),ROW($S$1:$S$6253),""),ROW(S5467))),"")</f>
        <v>Vacenovice</v>
      </c>
      <c r="U5469" t="s">
        <v>8110</v>
      </c>
      <c r="V5469">
        <v>590568.0</v>
      </c>
    </row>
    <row r="5470" spans="19:22" ht="12.75">
      <c r="S5470" t="str">
        <f>IF(ISNUMBER(SEARCH(ZAKL_DATA!$B$18,FU!$U5470)),U5470,"")</f>
        <v>Václavice</v>
      </c>
      <c r="T5470" t="str">
        <f t="array" ref="T5470">IFERROR(INDEX($S$3:$S$6255,SMALL(IF(ISNUMBER(SEARCH("",$S$3:$S$6255)),ROW($S$1:$S$6253),""),ROW(S5468))),"")</f>
        <v>Václavice</v>
      </c>
      <c r="U5470" t="s">
        <v>4169</v>
      </c>
      <c r="V5470">
        <v>590576.0</v>
      </c>
    </row>
    <row r="5471" spans="19:22" ht="12.75">
      <c r="S5471" t="str">
        <f>IF(ISNUMBER(SEARCH(ZAKL_DATA!$B$18,FU!$U5471)),U5471,"")</f>
        <v>Václavov u Bruntálu</v>
      </c>
      <c r="T5471" t="str">
        <f t="array" ref="T5471">IFERROR(INDEX($S$3:$S$6255,SMALL(IF(ISNUMBER(SEARCH("",$S$3:$S$6255)),ROW($S$1:$S$6253),""),ROW(S5469))),"")</f>
        <v>Václavov u Bruntálu</v>
      </c>
      <c r="U5471" t="s">
        <v>8846</v>
      </c>
      <c r="V5471">
        <v>590584.0</v>
      </c>
    </row>
    <row r="5472" spans="19:22" ht="12.75">
      <c r="S5472" t="str">
        <f>IF(ISNUMBER(SEARCH(ZAKL_DATA!$B$18,FU!$U5472)),U5472,"")</f>
        <v>Václavovice</v>
      </c>
      <c r="T5472" t="str">
        <f t="array" ref="T5472">IFERROR(INDEX($S$3:$S$6255,SMALL(IF(ISNUMBER(SEARCH("",$S$3:$S$6255)),ROW($S$1:$S$6253),""),ROW(S5470))),"")</f>
        <v>Václavovice</v>
      </c>
      <c r="U5472" t="s">
        <v>8905</v>
      </c>
      <c r="V5472">
        <v>590592.0</v>
      </c>
    </row>
    <row r="5473" spans="19:22" ht="12.75">
      <c r="S5473" t="str">
        <f>IF(ISNUMBER(SEARCH(ZAKL_DATA!$B$18,FU!$U5473)),U5473,"")</f>
        <v>Václavy</v>
      </c>
      <c r="T5473" t="str">
        <f t="array" ref="T5473">IFERROR(INDEX($S$3:$S$6255,SMALL(IF(ISNUMBER(SEARCH("",$S$3:$S$6255)),ROW($S$1:$S$6253),""),ROW(S5471))),"")</f>
        <v>Václavy</v>
      </c>
      <c r="U5473" t="s">
        <v>6634</v>
      </c>
      <c r="V5473">
        <v>590614.0</v>
      </c>
    </row>
    <row r="5474" spans="19:22" ht="12.75">
      <c r="S5474" t="str">
        <f>IF(ISNUMBER(SEARCH(ZAKL_DATA!$B$18,FU!$U5474)),U5474,"")</f>
        <v>Vacov</v>
      </c>
      <c r="T5474" t="str">
        <f t="array" ref="T5474">IFERROR(INDEX($S$3:$S$6255,SMALL(IF(ISNUMBER(SEARCH("",$S$3:$S$6255)),ROW($S$1:$S$6253),""),ROW(S5472))),"")</f>
        <v>Vacov</v>
      </c>
      <c r="U5474" t="s">
        <v>5626</v>
      </c>
      <c r="V5474">
        <v>590622.0</v>
      </c>
    </row>
    <row r="5475" spans="19:22" ht="12.75">
      <c r="S5475" t="str">
        <f>IF(ISNUMBER(SEARCH(ZAKL_DATA!$B$18,FU!$U5475)),U5475,"")</f>
        <v>Vacovice</v>
      </c>
      <c r="T5475" t="str">
        <f t="array" ref="T5475">IFERROR(INDEX($S$3:$S$6255,SMALL(IF(ISNUMBER(SEARCH("",$S$3:$S$6255)),ROW($S$1:$S$6253),""),ROW(S5473))),"")</f>
        <v>Vacovice</v>
      </c>
      <c r="U5475" t="s">
        <v>4583</v>
      </c>
      <c r="V5475">
        <v>590631.0</v>
      </c>
    </row>
    <row r="5476" spans="19:22" ht="12.75">
      <c r="S5476" t="str">
        <f>IF(ISNUMBER(SEARCH(ZAKL_DATA!$B$18,FU!$U5476)),U5476,"")</f>
        <v>Val</v>
      </c>
      <c r="T5476" t="str">
        <f t="array" ref="T5476">IFERROR(INDEX($S$3:$S$6255,SMALL(IF(ISNUMBER(SEARCH("",$S$3:$S$6255)),ROW($S$1:$S$6253),""),ROW(S5474))),"")</f>
        <v>Val</v>
      </c>
      <c r="U5476" t="s">
        <v>5822</v>
      </c>
      <c r="V5476">
        <v>590649.0</v>
      </c>
    </row>
    <row r="5477" spans="19:22" ht="12.75">
      <c r="S5477" t="str">
        <f>IF(ISNUMBER(SEARCH(ZAKL_DATA!$B$18,FU!$U5477)),U5477,"")</f>
        <v>Val</v>
      </c>
      <c r="T5477" t="str">
        <f t="array" ref="T5477">IFERROR(INDEX($S$3:$S$6255,SMALL(IF(ISNUMBER(SEARCH("",$S$3:$S$6255)),ROW($S$1:$S$6253),""),ROW(S5475))),"")</f>
        <v>Val</v>
      </c>
      <c r="U5477" t="s">
        <v>5822</v>
      </c>
      <c r="V5477">
        <v>590657.0</v>
      </c>
    </row>
    <row r="5478" spans="19:22" ht="12.75">
      <c r="S5478" t="str">
        <f>IF(ISNUMBER(SEARCH(ZAKL_DATA!$B$18,FU!$U5478)),U5478,"")</f>
        <v>Valašská Bystřice</v>
      </c>
      <c r="T5478" t="str">
        <f t="array" ref="T5478">IFERROR(INDEX($S$3:$S$6255,SMALL(IF(ISNUMBER(SEARCH("",$S$3:$S$6255)),ROW($S$1:$S$6253),""),ROW(S5476))),"")</f>
        <v>Valašská Bystřice</v>
      </c>
      <c r="U5478" t="s">
        <v>5180</v>
      </c>
      <c r="V5478">
        <v>590665.0</v>
      </c>
    </row>
    <row r="5479" spans="19:22" ht="12.75">
      <c r="S5479" t="str">
        <f>IF(ISNUMBER(SEARCH(ZAKL_DATA!$B$18,FU!$U5479)),U5479,"")</f>
        <v>Valašská Polanka</v>
      </c>
      <c r="T5479" t="str">
        <f t="array" ref="T5479">IFERROR(INDEX($S$3:$S$6255,SMALL(IF(ISNUMBER(SEARCH("",$S$3:$S$6255)),ROW($S$1:$S$6253),""),ROW(S5477))),"")</f>
        <v>Valašská Polanka</v>
      </c>
      <c r="U5479" t="s">
        <v>5184</v>
      </c>
      <c r="V5479">
        <v>590673.0</v>
      </c>
    </row>
    <row r="5480" spans="19:22" ht="12.75">
      <c r="S5480" t="str">
        <f>IF(ISNUMBER(SEARCH(ZAKL_DATA!$B$18,FU!$U5480)),U5480,"")</f>
        <v>Valašská Senice</v>
      </c>
      <c r="T5480" t="str">
        <f t="array" ref="T5480">IFERROR(INDEX($S$3:$S$6255,SMALL(IF(ISNUMBER(SEARCH("",$S$3:$S$6255)),ROW($S$1:$S$6253),""),ROW(S5478))),"")</f>
        <v>Valašská Senice</v>
      </c>
      <c r="U5480" t="s">
        <v>5799</v>
      </c>
      <c r="V5480">
        <v>590681.0</v>
      </c>
    </row>
    <row r="5481" spans="19:22" ht="12.75">
      <c r="S5481" t="str">
        <f>IF(ISNUMBER(SEARCH(ZAKL_DATA!$B$18,FU!$U5481)),U5481,"")</f>
        <v>Valašské Klobouky</v>
      </c>
      <c r="T5481" t="str">
        <f t="array" ref="T5481">IFERROR(INDEX($S$3:$S$6255,SMALL(IF(ISNUMBER(SEARCH("",$S$3:$S$6255)),ROW($S$1:$S$6253),""),ROW(S5479))),"")</f>
        <v>Valašské Klobouky</v>
      </c>
      <c r="U5481" t="s">
        <v>8050</v>
      </c>
      <c r="V5481">
        <v>590690.0</v>
      </c>
    </row>
    <row r="5482" spans="19:22" ht="12.75">
      <c r="S5482" t="str">
        <f>IF(ISNUMBER(SEARCH(ZAKL_DATA!$B$18,FU!$U5482)),U5482,"")</f>
        <v>Valašské Meziříčí</v>
      </c>
      <c r="T5482" t="str">
        <f t="array" ref="T5482">IFERROR(INDEX($S$3:$S$6255,SMALL(IF(ISNUMBER(SEARCH("",$S$3:$S$6255)),ROW($S$1:$S$6253),""),ROW(S5480))),"")</f>
        <v>Valašské Meziříčí</v>
      </c>
      <c r="U5482" t="s">
        <v>5189</v>
      </c>
      <c r="V5482">
        <v>590703.0</v>
      </c>
    </row>
    <row r="5483" spans="19:22" ht="12.75">
      <c r="S5483" t="str">
        <f>IF(ISNUMBER(SEARCH(ZAKL_DATA!$B$18,FU!$U5483)),U5483,"")</f>
        <v>Valašské Příkazy</v>
      </c>
      <c r="T5483" t="str">
        <f t="array" ref="T5483">IFERROR(INDEX($S$3:$S$6255,SMALL(IF(ISNUMBER(SEARCH("",$S$3:$S$6255)),ROW($S$1:$S$6253),""),ROW(S5481))),"")</f>
        <v>Valašské Příkazy</v>
      </c>
      <c r="U5483" t="s">
        <v>5195</v>
      </c>
      <c r="V5483">
        <v>590711.0</v>
      </c>
    </row>
    <row r="5484" spans="19:22" ht="12.75">
      <c r="S5484" t="str">
        <f>IF(ISNUMBER(SEARCH(ZAKL_DATA!$B$18,FU!$U5484)),U5484,"")</f>
        <v>Valdice</v>
      </c>
      <c r="T5484" t="str">
        <f t="array" ref="T5484">IFERROR(INDEX($S$3:$S$6255,SMALL(IF(ISNUMBER(SEARCH("",$S$3:$S$6255)),ROW($S$1:$S$6253),""),ROW(S5482))),"")</f>
        <v>Valdice</v>
      </c>
      <c r="U5484" t="s">
        <v>7271</v>
      </c>
      <c r="V5484">
        <v>590746.0</v>
      </c>
    </row>
    <row r="5485" spans="19:22" ht="12.75">
      <c r="S5485" t="str">
        <f>IF(ISNUMBER(SEARCH(ZAKL_DATA!$B$18,FU!$U5485)),U5485,"")</f>
        <v>Valdíkov</v>
      </c>
      <c r="T5485" t="str">
        <f t="array" ref="T5485">IFERROR(INDEX($S$3:$S$6255,SMALL(IF(ISNUMBER(SEARCH("",$S$3:$S$6255)),ROW($S$1:$S$6253),""),ROW(S5483))),"")</f>
        <v>Valdíkov</v>
      </c>
      <c r="U5485" t="s">
        <v>8187</v>
      </c>
      <c r="V5485">
        <v>590754.0</v>
      </c>
    </row>
    <row r="5486" spans="19:22" ht="12.75">
      <c r="S5486" t="str">
        <f>IF(ISNUMBER(SEARCH(ZAKL_DATA!$B$18,FU!$U5486)),U5486,"")</f>
        <v>Valeč</v>
      </c>
      <c r="T5486" t="str">
        <f t="array" ref="T5486">IFERROR(INDEX($S$3:$S$6255,SMALL(IF(ISNUMBER(SEARCH("",$S$3:$S$6255)),ROW($S$1:$S$6253),""),ROW(S5484))),"")</f>
        <v>Valeč</v>
      </c>
      <c r="U5486" t="s">
        <v>5993</v>
      </c>
      <c r="V5486">
        <v>590762.0</v>
      </c>
    </row>
    <row r="5487" spans="19:22" ht="12.75">
      <c r="S5487" t="str">
        <f>IF(ISNUMBER(SEARCH(ZAKL_DATA!$B$18,FU!$U5487)),U5487,"")</f>
        <v>Valeč</v>
      </c>
      <c r="T5487" t="str">
        <f t="array" ref="T5487">IFERROR(INDEX($S$3:$S$6255,SMALL(IF(ISNUMBER(SEARCH("",$S$3:$S$6255)),ROW($S$1:$S$6253),""),ROW(S5485))),"")</f>
        <v>Valeč</v>
      </c>
      <c r="U5487" t="s">
        <v>5993</v>
      </c>
      <c r="V5487">
        <v>590789.0</v>
      </c>
    </row>
    <row r="5488" spans="19:22" ht="12.75">
      <c r="S5488" t="str">
        <f>IF(ISNUMBER(SEARCH(ZAKL_DATA!$B$18,FU!$U5488)),U5488,"")</f>
        <v>Valchov</v>
      </c>
      <c r="T5488" t="str">
        <f t="array" ref="T5488">IFERROR(INDEX($S$3:$S$6255,SMALL(IF(ISNUMBER(SEARCH("",$S$3:$S$6255)),ROW($S$1:$S$6253),""),ROW(S5486))),"")</f>
        <v>Valchov</v>
      </c>
      <c r="U5488" t="s">
        <v>7837</v>
      </c>
      <c r="V5488">
        <v>590797.0</v>
      </c>
    </row>
    <row r="5489" spans="19:22" ht="12.75">
      <c r="S5489" t="str">
        <f>IF(ISNUMBER(SEARCH(ZAKL_DATA!$B$18,FU!$U5489)),U5489,"")</f>
        <v>Valkeřice</v>
      </c>
      <c r="T5489" t="str">
        <f t="array" ref="T5489">IFERROR(INDEX($S$3:$S$6255,SMALL(IF(ISNUMBER(SEARCH("",$S$3:$S$6255)),ROW($S$1:$S$6253),""),ROW(S5487))),"")</f>
        <v>Valkeřice</v>
      </c>
      <c r="U5489" t="s">
        <v>6413</v>
      </c>
      <c r="V5489">
        <v>590801.0</v>
      </c>
    </row>
    <row r="5490" spans="19:22" ht="12.75">
      <c r="S5490" t="str">
        <f>IF(ISNUMBER(SEARCH(ZAKL_DATA!$B$18,FU!$U5490)),U5490,"")</f>
        <v>Valšov</v>
      </c>
      <c r="T5490" t="str">
        <f t="array" ref="T5490">IFERROR(INDEX($S$3:$S$6255,SMALL(IF(ISNUMBER(SEARCH("",$S$3:$S$6255)),ROW($S$1:$S$6253),""),ROW(S5488))),"")</f>
        <v>Valšov</v>
      </c>
      <c r="U5490" t="s">
        <v>5695</v>
      </c>
      <c r="V5490">
        <v>590819.0</v>
      </c>
    </row>
    <row r="5491" spans="19:22" ht="12.75">
      <c r="S5491" t="str">
        <f>IF(ISNUMBER(SEARCH(ZAKL_DATA!$B$18,FU!$U5491)),U5491,"")</f>
        <v>Valtice</v>
      </c>
      <c r="T5491" t="str">
        <f t="array" ref="T5491">IFERROR(INDEX($S$3:$S$6255,SMALL(IF(ISNUMBER(SEARCH("",$S$3:$S$6255)),ROW($S$1:$S$6253),""),ROW(S5489))),"")</f>
        <v>Valtice</v>
      </c>
      <c r="U5491" t="s">
        <v>8002</v>
      </c>
      <c r="V5491">
        <v>590827.0</v>
      </c>
    </row>
    <row r="5492" spans="19:22" ht="12.75">
      <c r="S5492" t="str">
        <f>IF(ISNUMBER(SEARCH(ZAKL_DATA!$B$18,FU!$U5492)),U5492,"")</f>
        <v>Valtrovice</v>
      </c>
      <c r="T5492" t="str">
        <f t="array" ref="T5492">IFERROR(INDEX($S$3:$S$6255,SMALL(IF(ISNUMBER(SEARCH("",$S$3:$S$6255)),ROW($S$1:$S$6253),""),ROW(S5490))),"")</f>
        <v>Valtrovice</v>
      </c>
      <c r="U5492" t="s">
        <v>8664</v>
      </c>
      <c r="V5492">
        <v>590835.0</v>
      </c>
    </row>
    <row r="5493" spans="19:22" ht="12.75">
      <c r="S5493" t="str">
        <f>IF(ISNUMBER(SEARCH(ZAKL_DATA!$B$18,FU!$U5493)),U5493,"")</f>
        <v>Valy</v>
      </c>
      <c r="T5493" t="str">
        <f t="array" ref="T5493">IFERROR(INDEX($S$3:$S$6255,SMALL(IF(ISNUMBER(SEARCH("",$S$3:$S$6255)),ROW($S$1:$S$6253),""),ROW(S5491))),"")</f>
        <v>Valy</v>
      </c>
      <c r="U5493" t="s">
        <v>4833</v>
      </c>
      <c r="V5493">
        <v>590843.0</v>
      </c>
    </row>
    <row r="5494" spans="19:22" ht="12.75">
      <c r="S5494" t="str">
        <f>IF(ISNUMBER(SEARCH(ZAKL_DATA!$B$18,FU!$U5494)),U5494,"")</f>
        <v>Valy</v>
      </c>
      <c r="T5494" t="str">
        <f t="array" ref="T5494">IFERROR(INDEX($S$3:$S$6255,SMALL(IF(ISNUMBER(SEARCH("",$S$3:$S$6255)),ROW($S$1:$S$6253),""),ROW(S5492))),"")</f>
        <v>Valy</v>
      </c>
      <c r="U5494" t="s">
        <v>4833</v>
      </c>
      <c r="V5494">
        <v>590851.0</v>
      </c>
    </row>
    <row r="5495" spans="19:22" ht="12.75">
      <c r="S5495" t="str">
        <f>IF(ISNUMBER(SEARCH(ZAKL_DATA!$B$18,FU!$U5495)),U5495,"")</f>
        <v>Vamberk</v>
      </c>
      <c r="T5495" t="str">
        <f t="array" ref="T5495">IFERROR(INDEX($S$3:$S$6255,SMALL(IF(ISNUMBER(SEARCH("",$S$3:$S$6255)),ROW($S$1:$S$6253),""),ROW(S5493))),"")</f>
        <v>Vamberk</v>
      </c>
      <c r="U5495" t="s">
        <v>7476</v>
      </c>
      <c r="V5495">
        <v>590860.0</v>
      </c>
    </row>
    <row r="5496" spans="19:22" ht="12.75">
      <c r="S5496" t="str">
        <f>IF(ISNUMBER(SEARCH(ZAKL_DATA!$B$18,FU!$U5496)),U5496,"")</f>
        <v>Vanov</v>
      </c>
      <c r="T5496" t="str">
        <f t="array" ref="T5496">IFERROR(INDEX($S$3:$S$6255,SMALL(IF(ISNUMBER(SEARCH("",$S$3:$S$6255)),ROW($S$1:$S$6253),""),ROW(S5494))),"")</f>
        <v>Vanov</v>
      </c>
      <c r="U5496" t="s">
        <v>8217</v>
      </c>
      <c r="V5496">
        <v>590878.0</v>
      </c>
    </row>
    <row r="5497" spans="19:22" ht="12.75">
      <c r="S5497" t="str">
        <f>IF(ISNUMBER(SEARCH(ZAKL_DATA!$B$18,FU!$U5497)),U5497,"")</f>
        <v>Vanovice</v>
      </c>
      <c r="T5497" t="str">
        <f t="array" ref="T5497">IFERROR(INDEX($S$3:$S$6255,SMALL(IF(ISNUMBER(SEARCH("",$S$3:$S$6255)),ROW($S$1:$S$6253),""),ROW(S5495))),"")</f>
        <v>Vanovice</v>
      </c>
      <c r="U5497" t="s">
        <v>7838</v>
      </c>
      <c r="V5497">
        <v>590886.0</v>
      </c>
    </row>
    <row r="5498" spans="19:22" ht="12.75">
      <c r="S5498" t="str">
        <f>IF(ISNUMBER(SEARCH(ZAKL_DATA!$B$18,FU!$U5498)),U5498,"")</f>
        <v>Vanůvek</v>
      </c>
      <c r="T5498" t="str">
        <f t="array" ref="T5498">IFERROR(INDEX($S$3:$S$6255,SMALL(IF(ISNUMBER(SEARCH("",$S$3:$S$6255)),ROW($S$1:$S$6253),""),ROW(S5496))),"")</f>
        <v>Vanůvek</v>
      </c>
      <c r="U5498" t="s">
        <v>8218</v>
      </c>
      <c r="V5498">
        <v>590894.0</v>
      </c>
    </row>
    <row r="5499" spans="19:22" ht="12.75">
      <c r="S5499" t="str">
        <f>IF(ISNUMBER(SEARCH(ZAKL_DATA!$B$18,FU!$U5499)),U5499,"")</f>
        <v>Vápenice</v>
      </c>
      <c r="T5499" t="str">
        <f t="array" ref="T5499">IFERROR(INDEX($S$3:$S$6255,SMALL(IF(ISNUMBER(SEARCH("",$S$3:$S$6255)),ROW($S$1:$S$6253),""),ROW(S5497))),"")</f>
        <v>Vápenice</v>
      </c>
      <c r="U5499" t="s">
        <v>8511</v>
      </c>
      <c r="V5499">
        <v>590908.0</v>
      </c>
    </row>
    <row r="5500" spans="19:22" ht="12.75">
      <c r="S5500" t="str">
        <f>IF(ISNUMBER(SEARCH(ZAKL_DATA!$B$18,FU!$U5500)),U5500,"")</f>
        <v>Vápenná</v>
      </c>
      <c r="T5500" t="str">
        <f t="array" ref="T5500">IFERROR(INDEX($S$3:$S$6255,SMALL(IF(ISNUMBER(SEARCH("",$S$3:$S$6255)),ROW($S$1:$S$6253),""),ROW(S5498))),"")</f>
        <v>Vápenná</v>
      </c>
      <c r="U5500" t="s">
        <v>4982</v>
      </c>
      <c r="V5500">
        <v>590916.0</v>
      </c>
    </row>
    <row r="5501" spans="19:22" ht="12.75">
      <c r="S5501" t="str">
        <f>IF(ISNUMBER(SEARCH(ZAKL_DATA!$B$18,FU!$U5501)),U5501,"")</f>
        <v>Vápenný Podol</v>
      </c>
      <c r="T5501" t="str">
        <f t="array" ref="T5501">IFERROR(INDEX($S$3:$S$6255,SMALL(IF(ISNUMBER(SEARCH("",$S$3:$S$6255)),ROW($S$1:$S$6253),""),ROW(S5499))),"")</f>
        <v>Vápenný Podol</v>
      </c>
      <c r="U5501" t="s">
        <v>7163</v>
      </c>
      <c r="V5501">
        <v>590941.0</v>
      </c>
    </row>
    <row r="5502" spans="19:22" ht="12.75">
      <c r="S5502" t="str">
        <f>IF(ISNUMBER(SEARCH(ZAKL_DATA!$B$18,FU!$U5502)),U5502,"")</f>
        <v>Vápno</v>
      </c>
      <c r="T5502" t="str">
        <f t="array" ref="T5502">IFERROR(INDEX($S$3:$S$6255,SMALL(IF(ISNUMBER(SEARCH("",$S$3:$S$6255)),ROW($S$1:$S$6253),""),ROW(S5500))),"")</f>
        <v>Vápno</v>
      </c>
      <c r="U5502" t="s">
        <v>7417</v>
      </c>
      <c r="V5502">
        <v>590959.0</v>
      </c>
    </row>
    <row r="5503" spans="19:22" ht="12.75">
      <c r="S5503" t="str">
        <f>IF(ISNUMBER(SEARCH(ZAKL_DATA!$B$18,FU!$U5503)),U5503,"")</f>
        <v>Vápovice</v>
      </c>
      <c r="T5503" t="str">
        <f t="array" ref="T5503">IFERROR(INDEX($S$3:$S$6255,SMALL(IF(ISNUMBER(SEARCH("",$S$3:$S$6255)),ROW($S$1:$S$6253),""),ROW(S5501))),"")</f>
        <v>Vápovice</v>
      </c>
      <c r="U5503" t="s">
        <v>8219</v>
      </c>
      <c r="V5503">
        <v>590967.0</v>
      </c>
    </row>
    <row r="5504" spans="19:22" ht="12.75">
      <c r="S5504" t="str">
        <f>IF(ISNUMBER(SEARCH(ZAKL_DATA!$B$18,FU!$U5504)),U5504,"")</f>
        <v>Varnsdorf</v>
      </c>
      <c r="T5504" t="str">
        <f t="array" ref="T5504">IFERROR(INDEX($S$3:$S$6255,SMALL(IF(ISNUMBER(SEARCH("",$S$3:$S$6255)),ROW($S$1:$S$6253),""),ROW(S5502))),"")</f>
        <v>Varnsdorf</v>
      </c>
      <c r="U5504" t="s">
        <v>6414</v>
      </c>
      <c r="V5504">
        <v>590975.0</v>
      </c>
    </row>
    <row r="5505" spans="19:22" ht="12.75">
      <c r="S5505" t="str">
        <f>IF(ISNUMBER(SEARCH(ZAKL_DATA!$B$18,FU!$U5505)),U5505,"")</f>
        <v>Varvažov</v>
      </c>
      <c r="T5505" t="str">
        <f t="array" ref="T5505">IFERROR(INDEX($S$3:$S$6255,SMALL(IF(ISNUMBER(SEARCH("",$S$3:$S$6255)),ROW($S$1:$S$6253),""),ROW(S5503))),"")</f>
        <v>Varvažov</v>
      </c>
      <c r="U5505" t="s">
        <v>6352</v>
      </c>
      <c r="V5505">
        <v>590983.0</v>
      </c>
    </row>
    <row r="5506" spans="19:22" ht="12.75">
      <c r="S5506" t="str">
        <f>IF(ISNUMBER(SEARCH(ZAKL_DATA!$B$18,FU!$U5506)),U5506,"")</f>
        <v>Vatín</v>
      </c>
      <c r="T5506" t="str">
        <f t="array" ref="T5506">IFERROR(INDEX($S$3:$S$6255,SMALL(IF(ISNUMBER(SEARCH("",$S$3:$S$6255)),ROW($S$1:$S$6253),""),ROW(S5504))),"")</f>
        <v>Vatín</v>
      </c>
      <c r="U5506" t="s">
        <v>8793</v>
      </c>
      <c r="V5506">
        <v>590991.0</v>
      </c>
    </row>
    <row r="5507" spans="19:22" ht="12.75">
      <c r="S5507" t="str">
        <f>IF(ISNUMBER(SEARCH(ZAKL_DATA!$B$18,FU!$U5507)),U5507,"")</f>
        <v>Vavřinec</v>
      </c>
      <c r="T5507" t="str">
        <f t="array" ref="T5507">IFERROR(INDEX($S$3:$S$6255,SMALL(IF(ISNUMBER(SEARCH("",$S$3:$S$6255)),ROW($S$1:$S$6253),""),ROW(S5505))),"")</f>
        <v>Vavřinec</v>
      </c>
      <c r="U5507" t="s">
        <v>4404</v>
      </c>
      <c r="V5507">
        <v>591009.0</v>
      </c>
    </row>
    <row r="5508" spans="19:22" ht="12.75">
      <c r="S5508" t="str">
        <f>IF(ISNUMBER(SEARCH(ZAKL_DATA!$B$18,FU!$U5508)),U5508,"")</f>
        <v>Vavřinec</v>
      </c>
      <c r="T5508" t="str">
        <f t="array" ref="T5508">IFERROR(INDEX($S$3:$S$6255,SMALL(IF(ISNUMBER(SEARCH("",$S$3:$S$6255)),ROW($S$1:$S$6253),""),ROW(S5506))),"")</f>
        <v>Vavřinec</v>
      </c>
      <c r="U5508" t="s">
        <v>4404</v>
      </c>
      <c r="V5508">
        <v>591025.0</v>
      </c>
    </row>
    <row r="5509" spans="19:22" ht="12.75">
      <c r="S5509" t="str">
        <f>IF(ISNUMBER(SEARCH(ZAKL_DATA!$B$18,FU!$U5509)),U5509,"")</f>
        <v>Vážany</v>
      </c>
      <c r="T5509" t="str">
        <f t="array" ref="T5509">IFERROR(INDEX($S$3:$S$6255,SMALL(IF(ISNUMBER(SEARCH("",$S$3:$S$6255)),ROW($S$1:$S$6253),""),ROW(S5507))),"")</f>
        <v>Vážany</v>
      </c>
      <c r="U5509" t="s">
        <v>7839</v>
      </c>
      <c r="V5509">
        <v>591041.0</v>
      </c>
    </row>
    <row r="5510" spans="19:22" ht="12.75">
      <c r="S5510" t="str">
        <f>IF(ISNUMBER(SEARCH(ZAKL_DATA!$B$18,FU!$U5510)),U5510,"")</f>
        <v>Vážany</v>
      </c>
      <c r="T5510" t="str">
        <f t="array" ref="T5510">IFERROR(INDEX($S$3:$S$6255,SMALL(IF(ISNUMBER(SEARCH("",$S$3:$S$6255)),ROW($S$1:$S$6253),""),ROW(S5508))),"")</f>
        <v>Vážany</v>
      </c>
      <c r="U5510" t="s">
        <v>7839</v>
      </c>
      <c r="V5510">
        <v>591068.0</v>
      </c>
    </row>
    <row r="5511" spans="19:22" ht="12.75">
      <c r="S5511" t="str">
        <f>IF(ISNUMBER(SEARCH(ZAKL_DATA!$B$18,FU!$U5511)),U5511,"")</f>
        <v>Vážany</v>
      </c>
      <c r="T5511" t="str">
        <f t="array" ref="T5511">IFERROR(INDEX($S$3:$S$6255,SMALL(IF(ISNUMBER(SEARCH("",$S$3:$S$6255)),ROW($S$1:$S$6253),""),ROW(S5509))),"")</f>
        <v>Vážany</v>
      </c>
      <c r="U5511" t="s">
        <v>7839</v>
      </c>
      <c r="V5511">
        <v>591092.0</v>
      </c>
    </row>
    <row r="5512" spans="19:22" ht="12.75">
      <c r="S5512" t="str">
        <f>IF(ISNUMBER(SEARCH(ZAKL_DATA!$B$18,FU!$U5512)),U5512,"")</f>
        <v>Vážany nad Litavou</v>
      </c>
      <c r="T5512" t="str">
        <f t="array" ref="T5512">IFERROR(INDEX($S$3:$S$6255,SMALL(IF(ISNUMBER(SEARCH("",$S$3:$S$6255)),ROW($S$1:$S$6253),""),ROW(S5510))),"")</f>
        <v>Vážany nad Litavou</v>
      </c>
      <c r="U5512" t="s">
        <v>8571</v>
      </c>
      <c r="V5512">
        <v>591114.0</v>
      </c>
    </row>
    <row r="5513" spans="19:22" ht="12.75">
      <c r="S5513" t="str">
        <f>IF(ISNUMBER(SEARCH(ZAKL_DATA!$B$18,FU!$U5513)),U5513,"")</f>
        <v>Včelákov</v>
      </c>
      <c r="T5513" t="str">
        <f t="array" ref="T5513">IFERROR(INDEX($S$3:$S$6255,SMALL(IF(ISNUMBER(SEARCH("",$S$3:$S$6255)),ROW($S$1:$S$6253),""),ROW(S5511))),"")</f>
        <v>Včelákov</v>
      </c>
      <c r="U5513" t="s">
        <v>7164</v>
      </c>
      <c r="V5513">
        <v>591122.0</v>
      </c>
    </row>
    <row r="5514" spans="19:22" ht="12.75">
      <c r="S5514" t="str">
        <f>IF(ISNUMBER(SEARCH(ZAKL_DATA!$B$18,FU!$U5514)),U5514,"")</f>
        <v>Včelná</v>
      </c>
      <c r="T5514" t="str">
        <f t="array" ref="T5514">IFERROR(INDEX($S$3:$S$6255,SMALL(IF(ISNUMBER(SEARCH("",$S$3:$S$6255)),ROW($S$1:$S$6253),""),ROW(S5512))),"")</f>
        <v>Včelná</v>
      </c>
      <c r="U5514" t="s">
        <v>5206</v>
      </c>
      <c r="V5514">
        <v>591149.0</v>
      </c>
    </row>
    <row r="5515" spans="19:22" ht="12.75">
      <c r="S5515" t="str">
        <f>IF(ISNUMBER(SEARCH(ZAKL_DATA!$B$18,FU!$U5515)),U5515,"")</f>
        <v>Včelnička</v>
      </c>
      <c r="T5515" t="str">
        <f t="array" ref="T5515">IFERROR(INDEX($S$3:$S$6255,SMALL(IF(ISNUMBER(SEARCH("",$S$3:$S$6255)),ROW($S$1:$S$6253),""),ROW(S5513))),"")</f>
        <v>Včelnička</v>
      </c>
      <c r="U5515" t="s">
        <v>5486</v>
      </c>
      <c r="V5515">
        <v>591157.0</v>
      </c>
    </row>
    <row r="5516" spans="19:22" ht="12.75">
      <c r="S5516" t="str">
        <f>IF(ISNUMBER(SEARCH(ZAKL_DATA!$B$18,FU!$U5516)),U5516,"")</f>
        <v>Věcov</v>
      </c>
      <c r="T5516" t="str">
        <f t="array" ref="T5516">IFERROR(INDEX($S$3:$S$6255,SMALL(IF(ISNUMBER(SEARCH("",$S$3:$S$6255)),ROW($S$1:$S$6253),""),ROW(S5514))),"")</f>
        <v>Věcov</v>
      </c>
      <c r="U5516" t="s">
        <v>8794</v>
      </c>
      <c r="V5516">
        <v>591165.0</v>
      </c>
    </row>
    <row r="5517" spans="19:22" ht="12.75">
      <c r="S5517" t="str">
        <f>IF(ISNUMBER(SEARCH(ZAKL_DATA!$B$18,FU!$U5517)),U5517,"")</f>
        <v>Vědomice</v>
      </c>
      <c r="T5517" t="str">
        <f t="array" ref="T5517">IFERROR(INDEX($S$3:$S$6255,SMALL(IF(ISNUMBER(SEARCH("",$S$3:$S$6255)),ROW($S$1:$S$6253),""),ROW(S5515))),"")</f>
        <v>Vědomice</v>
      </c>
      <c r="U5517" t="s">
        <v>6663</v>
      </c>
      <c r="V5517">
        <v>591173.0</v>
      </c>
    </row>
    <row r="5518" spans="19:22" ht="12.75">
      <c r="S5518" t="str">
        <f>IF(ISNUMBER(SEARCH(ZAKL_DATA!$B$18,FU!$U5518)),U5518,"")</f>
        <v>Vedrovice</v>
      </c>
      <c r="T5518" t="str">
        <f t="array" ref="T5518">IFERROR(INDEX($S$3:$S$6255,SMALL(IF(ISNUMBER(SEARCH("",$S$3:$S$6255)),ROW($S$1:$S$6253),""),ROW(S5516))),"")</f>
        <v>Vedrovice</v>
      </c>
      <c r="U5518" t="s">
        <v>8665</v>
      </c>
      <c r="V5518">
        <v>591181.0</v>
      </c>
    </row>
    <row r="5519" spans="19:22" ht="12.75">
      <c r="S5519" t="str">
        <f>IF(ISNUMBER(SEARCH(ZAKL_DATA!$B$18,FU!$U5519)),U5519,"")</f>
        <v>Věchnov</v>
      </c>
      <c r="T5519" t="str">
        <f t="array" ref="T5519">IFERROR(INDEX($S$3:$S$6255,SMALL(IF(ISNUMBER(SEARCH("",$S$3:$S$6255)),ROW($S$1:$S$6253),""),ROW(S5517))),"")</f>
        <v>Věchnov</v>
      </c>
      <c r="U5519" t="s">
        <v>8795</v>
      </c>
      <c r="V5519">
        <v>591190.0</v>
      </c>
    </row>
    <row r="5520" spans="19:22" ht="12.75">
      <c r="S5520" t="str">
        <f>IF(ISNUMBER(SEARCH(ZAKL_DATA!$B$18,FU!$U5520)),U5520,"")</f>
        <v>Vejprnice</v>
      </c>
      <c r="T5520" t="str">
        <f t="array" ref="T5520">IFERROR(INDEX($S$3:$S$6255,SMALL(IF(ISNUMBER(SEARCH("",$S$3:$S$6255)),ROW($S$1:$S$6253),""),ROW(S5518))),"")</f>
        <v>Vejprnice</v>
      </c>
      <c r="U5520" t="s">
        <v>6165</v>
      </c>
      <c r="V5520">
        <v>591211.0</v>
      </c>
    </row>
    <row r="5521" spans="19:22" ht="12.75">
      <c r="S5521" t="str">
        <f>IF(ISNUMBER(SEARCH(ZAKL_DATA!$B$18,FU!$U5521)),U5521,"")</f>
        <v>Vejprty</v>
      </c>
      <c r="T5521" t="str">
        <f t="array" ref="T5521">IFERROR(INDEX($S$3:$S$6255,SMALL(IF(ISNUMBER(SEARCH("",$S$3:$S$6255)),ROW($S$1:$S$6253),""),ROW(S5519))),"")</f>
        <v>Vejprty</v>
      </c>
      <c r="U5521" t="s">
        <v>6460</v>
      </c>
      <c r="V5521">
        <v>591220.0</v>
      </c>
    </row>
    <row r="5522" spans="19:22" ht="12.75">
      <c r="S5522" t="str">
        <f>IF(ISNUMBER(SEARCH(ZAKL_DATA!$B$18,FU!$U5522)),U5522,"")</f>
        <v>Vejvanov</v>
      </c>
      <c r="T5522" t="str">
        <f t="array" ref="T5522">IFERROR(INDEX($S$3:$S$6255,SMALL(IF(ISNUMBER(SEARCH("",$S$3:$S$6255)),ROW($S$1:$S$6253),""),ROW(S5520))),"")</f>
        <v>Vejvanov</v>
      </c>
      <c r="U5522" t="s">
        <v>6195</v>
      </c>
      <c r="V5522">
        <v>591238.0</v>
      </c>
    </row>
    <row r="5523" spans="19:22" ht="12.75">
      <c r="S5523" t="str">
        <f>IF(ISNUMBER(SEARCH(ZAKL_DATA!$B$18,FU!$U5523)),U5523,"")</f>
        <v>Vejvanovice</v>
      </c>
      <c r="T5523" t="str">
        <f t="array" ref="T5523">IFERROR(INDEX($S$3:$S$6255,SMALL(IF(ISNUMBER(SEARCH("",$S$3:$S$6255)),ROW($S$1:$S$6253),""),ROW(S5521))),"")</f>
        <v>Vejvanovice</v>
      </c>
      <c r="U5523" t="s">
        <v>7165</v>
      </c>
      <c r="V5523">
        <v>591246.0</v>
      </c>
    </row>
    <row r="5524" spans="19:22" ht="12.75">
      <c r="S5524" t="str">
        <f>IF(ISNUMBER(SEARCH(ZAKL_DATA!$B$18,FU!$U5524)),U5524,"")</f>
        <v>Velatice</v>
      </c>
      <c r="T5524" t="str">
        <f t="array" ref="T5524">IFERROR(INDEX($S$3:$S$6255,SMALL(IF(ISNUMBER(SEARCH("",$S$3:$S$6255)),ROW($S$1:$S$6253),""),ROW(S5522))),"")</f>
        <v>Velatice</v>
      </c>
      <c r="U5524" t="s">
        <v>7940</v>
      </c>
      <c r="V5524">
        <v>591254.0</v>
      </c>
    </row>
    <row r="5525" spans="19:22" ht="12.75">
      <c r="S5525" t="str">
        <f>IF(ISNUMBER(SEARCH(ZAKL_DATA!$B$18,FU!$U5525)),U5525,"")</f>
        <v>Velečín</v>
      </c>
      <c r="T5525" t="str">
        <f t="array" ref="T5525">IFERROR(INDEX($S$3:$S$6255,SMALL(IF(ISNUMBER(SEARCH("",$S$3:$S$6255)),ROW($S$1:$S$6253),""),ROW(S5523))),"")</f>
        <v>Velečín</v>
      </c>
      <c r="U5525" t="s">
        <v>7610</v>
      </c>
      <c r="V5525">
        <v>591262.0</v>
      </c>
    </row>
    <row r="5526" spans="19:22" ht="12.75">
      <c r="S5526" t="str">
        <f>IF(ISNUMBER(SEARCH(ZAKL_DATA!$B$18,FU!$U5526)),U5526,"")</f>
        <v>Velehrad</v>
      </c>
      <c r="T5526" t="str">
        <f t="array" ref="T5526">IFERROR(INDEX($S$3:$S$6255,SMALL(IF(ISNUMBER(SEARCH("",$S$3:$S$6255)),ROW($S$1:$S$6253),""),ROW(S5524))),"")</f>
        <v>Velehrad</v>
      </c>
      <c r="U5526" t="s">
        <v>8512</v>
      </c>
      <c r="V5526">
        <v>591289.0</v>
      </c>
    </row>
    <row r="5527" spans="19:22" ht="12.75">
      <c r="S5527" t="str">
        <f>IF(ISNUMBER(SEARCH(ZAKL_DATA!$B$18,FU!$U5527)),U5527,"")</f>
        <v>Velemín</v>
      </c>
      <c r="T5527" t="str">
        <f t="array" ref="T5527">IFERROR(INDEX($S$3:$S$6255,SMALL(IF(ISNUMBER(SEARCH("",$S$3:$S$6255)),ROW($S$1:$S$6253),""),ROW(S5525))),"")</f>
        <v>Velemín</v>
      </c>
      <c r="U5527" t="s">
        <v>6664</v>
      </c>
      <c r="V5527">
        <v>591297.0</v>
      </c>
    </row>
    <row r="5528" spans="19:22" ht="12.75">
      <c r="S5528" t="str">
        <f>IF(ISNUMBER(SEARCH(ZAKL_DATA!$B$18,FU!$U5528)),U5528,"")</f>
        <v>Velemyšleves</v>
      </c>
      <c r="T5528" t="str">
        <f t="array" ref="T5528">IFERROR(INDEX($S$3:$S$6255,SMALL(IF(ISNUMBER(SEARCH("",$S$3:$S$6255)),ROW($S$1:$S$6253),""),ROW(S5526))),"")</f>
        <v>Velemyšleves</v>
      </c>
      <c r="U5528" t="s">
        <v>6747</v>
      </c>
      <c r="V5528">
        <v>591301.0</v>
      </c>
    </row>
    <row r="5529" spans="19:22" ht="12.75">
      <c r="S5529" t="str">
        <f>IF(ISNUMBER(SEARCH(ZAKL_DATA!$B$18,FU!$U5529)),U5529,"")</f>
        <v>Veleň</v>
      </c>
      <c r="T5529" t="str">
        <f t="array" ref="T5529">IFERROR(INDEX($S$3:$S$6255,SMALL(IF(ISNUMBER(SEARCH("",$S$3:$S$6255)),ROW($S$1:$S$6253),""),ROW(S5527))),"")</f>
        <v>Veleň</v>
      </c>
      <c r="U5529" t="s">
        <v>4787</v>
      </c>
      <c r="V5529">
        <v>591319.0</v>
      </c>
    </row>
    <row r="5530" spans="19:22" ht="12.75">
      <c r="S5530" t="str">
        <f>IF(ISNUMBER(SEARCH(ZAKL_DATA!$B$18,FU!$U5530)),U5530,"")</f>
        <v>Velenice</v>
      </c>
      <c r="T5530" t="str">
        <f t="array" ref="T5530">IFERROR(INDEX($S$3:$S$6255,SMALL(IF(ISNUMBER(SEARCH("",$S$3:$S$6255)),ROW($S$1:$S$6253),""),ROW(S5528))),"")</f>
        <v>Velenice</v>
      </c>
      <c r="U5530" t="s">
        <v>4546</v>
      </c>
      <c r="V5530">
        <v>591327.0</v>
      </c>
    </row>
    <row r="5531" spans="19:22" ht="12.75">
      <c r="S5531" t="str">
        <f>IF(ISNUMBER(SEARCH(ZAKL_DATA!$B$18,FU!$U5531)),U5531,"")</f>
        <v>Velenice</v>
      </c>
      <c r="T5531" t="str">
        <f t="array" ref="T5531">IFERROR(INDEX($S$3:$S$6255,SMALL(IF(ISNUMBER(SEARCH("",$S$3:$S$6255)),ROW($S$1:$S$6253),""),ROW(S5529))),"")</f>
        <v>Velenice</v>
      </c>
      <c r="U5531" t="s">
        <v>4546</v>
      </c>
      <c r="V5531">
        <v>591335.0</v>
      </c>
    </row>
    <row r="5532" spans="19:22" ht="12.75">
      <c r="S5532" t="str">
        <f>IF(ISNUMBER(SEARCH(ZAKL_DATA!$B$18,FU!$U5532)),U5532,"")</f>
        <v>Velenka</v>
      </c>
      <c r="T5532" t="str">
        <f t="array" ref="T5532">IFERROR(INDEX($S$3:$S$6255,SMALL(IF(ISNUMBER(SEARCH("",$S$3:$S$6255)),ROW($S$1:$S$6253),""),ROW(S5530))),"")</f>
        <v>Velenka</v>
      </c>
      <c r="U5532" t="s">
        <v>4438</v>
      </c>
      <c r="V5532">
        <v>591360.0</v>
      </c>
    </row>
    <row r="5533" spans="19:22" ht="12.75">
      <c r="S5533" t="str">
        <f>IF(ISNUMBER(SEARCH(ZAKL_DATA!$B$18,FU!$U5533)),U5533,"")</f>
        <v>Velenov</v>
      </c>
      <c r="T5533" t="str">
        <f t="array" ref="T5533">IFERROR(INDEX($S$3:$S$6255,SMALL(IF(ISNUMBER(SEARCH("",$S$3:$S$6255)),ROW($S$1:$S$6253),""),ROW(S5531))),"")</f>
        <v>Velenov</v>
      </c>
      <c r="U5533" t="s">
        <v>4050</v>
      </c>
      <c r="V5533">
        <v>591378.0</v>
      </c>
    </row>
    <row r="5534" spans="19:22" ht="12.75">
      <c r="S5534" t="str">
        <f>IF(ISNUMBER(SEARCH(ZAKL_DATA!$B$18,FU!$U5534)),U5534,"")</f>
        <v>Velešín</v>
      </c>
      <c r="T5534" t="str">
        <f t="array" ref="T5534">IFERROR(INDEX($S$3:$S$6255,SMALL(IF(ISNUMBER(SEARCH("",$S$3:$S$6255)),ROW($S$1:$S$6253),""),ROW(S5532))),"")</f>
        <v>Velešín</v>
      </c>
      <c r="U5534" t="s">
        <v>5256</v>
      </c>
      <c r="V5534">
        <v>591394.0</v>
      </c>
    </row>
    <row r="5535" spans="19:22" ht="12.75">
      <c r="S5535" t="str">
        <f>IF(ISNUMBER(SEARCH(ZAKL_DATA!$B$18,FU!$U5535)),U5535,"")</f>
        <v>Velešovice</v>
      </c>
      <c r="T5535" t="str">
        <f t="array" ref="T5535">IFERROR(INDEX($S$3:$S$6255,SMALL(IF(ISNUMBER(SEARCH("",$S$3:$S$6255)),ROW($S$1:$S$6253),""),ROW(S5533))),"")</f>
        <v>Velešovice</v>
      </c>
      <c r="U5535" t="s">
        <v>8572</v>
      </c>
      <c r="V5535">
        <v>591408.0</v>
      </c>
    </row>
    <row r="5536" spans="19:22" ht="12.75">
      <c r="S5536" t="str">
        <f>IF(ISNUMBER(SEARCH(ZAKL_DATA!$B$18,FU!$U5536)),U5536,"")</f>
        <v>Veletiny</v>
      </c>
      <c r="T5536" t="str">
        <f t="array" ref="T5536">IFERROR(INDEX($S$3:$S$6255,SMALL(IF(ISNUMBER(SEARCH("",$S$3:$S$6255)),ROW($S$1:$S$6253),""),ROW(S5534))),"")</f>
        <v>Veletiny</v>
      </c>
      <c r="U5536" t="s">
        <v>8513</v>
      </c>
      <c r="V5536">
        <v>591416.0</v>
      </c>
    </row>
    <row r="5537" spans="19:22" ht="12.75">
      <c r="S5537" t="str">
        <f>IF(ISNUMBER(SEARCH(ZAKL_DATA!$B$18,FU!$U5537)),U5537,"")</f>
        <v>Veletov</v>
      </c>
      <c r="T5537" t="str">
        <f t="array" ref="T5537">IFERROR(INDEX($S$3:$S$6255,SMALL(IF(ISNUMBER(SEARCH("",$S$3:$S$6255)),ROW($S$1:$S$6253),""),ROW(S5535))),"")</f>
        <v>Veletov</v>
      </c>
      <c r="U5537" t="s">
        <v>4336</v>
      </c>
      <c r="V5537">
        <v>591424.0</v>
      </c>
    </row>
    <row r="5538" spans="19:22" ht="12.75">
      <c r="S5538" t="str">
        <f>IF(ISNUMBER(SEARCH(ZAKL_DATA!$B$18,FU!$U5538)),U5538,"")</f>
        <v>Velhartice</v>
      </c>
      <c r="T5538" t="str">
        <f t="array" ref="T5538">IFERROR(INDEX($S$3:$S$6255,SMALL(IF(ISNUMBER(SEARCH("",$S$3:$S$6255)),ROW($S$1:$S$6253),""),ROW(S5536))),"")</f>
        <v>Velhartice</v>
      </c>
      <c r="U5538" t="s">
        <v>6053</v>
      </c>
      <c r="V5538">
        <v>591432.0</v>
      </c>
    </row>
    <row r="5539" spans="19:22" ht="12.75">
      <c r="S5539" t="str">
        <f>IF(ISNUMBER(SEARCH(ZAKL_DATA!$B$18,FU!$U5539)),U5539,"")</f>
        <v>Velichov</v>
      </c>
      <c r="T5539" t="str">
        <f t="array" ref="T5539">IFERROR(INDEX($S$3:$S$6255,SMALL(IF(ISNUMBER(SEARCH("",$S$3:$S$6255)),ROW($S$1:$S$6253),""),ROW(S5537))),"")</f>
        <v>Velichov</v>
      </c>
      <c r="U5539" t="s">
        <v>5994</v>
      </c>
      <c r="V5539">
        <v>591441.0</v>
      </c>
    </row>
    <row r="5540" spans="19:22" ht="12.75">
      <c r="S5540" t="str">
        <f>IF(ISNUMBER(SEARCH(ZAKL_DATA!$B$18,FU!$U5540)),U5540,"")</f>
        <v>Velichovky</v>
      </c>
      <c r="T5540" t="str">
        <f t="array" ref="T5540">IFERROR(INDEX($S$3:$S$6255,SMALL(IF(ISNUMBER(SEARCH("",$S$3:$S$6255)),ROW($S$1:$S$6253),""),ROW(S5538))),"")</f>
        <v>Velichovky</v>
      </c>
      <c r="U5540" t="s">
        <v>7335</v>
      </c>
      <c r="V5540">
        <v>591459.0</v>
      </c>
    </row>
    <row r="5541" spans="19:22" ht="12.75">
      <c r="S5541" t="str">
        <f>IF(ISNUMBER(SEARCH(ZAKL_DATA!$B$18,FU!$U5541)),U5541,"")</f>
        <v>Veliká Ves</v>
      </c>
      <c r="T5541" t="str">
        <f t="array" ref="T5541">IFERROR(INDEX($S$3:$S$6255,SMALL(IF(ISNUMBER(SEARCH("",$S$3:$S$6255)),ROW($S$1:$S$6253),""),ROW(S5539))),"")</f>
        <v>Veliká Ves</v>
      </c>
      <c r="U5541" t="s">
        <v>4788</v>
      </c>
      <c r="V5541">
        <v>591491.0</v>
      </c>
    </row>
    <row r="5542" spans="19:22" ht="12.75">
      <c r="S5542" t="str">
        <f>IF(ISNUMBER(SEARCH(ZAKL_DATA!$B$18,FU!$U5542)),U5542,"")</f>
        <v>Veliká Ves</v>
      </c>
      <c r="T5542" t="str">
        <f t="array" ref="T5542">IFERROR(INDEX($S$3:$S$6255,SMALL(IF(ISNUMBER(SEARCH("",$S$3:$S$6255)),ROW($S$1:$S$6253),""),ROW(S5540))),"")</f>
        <v>Veliká Ves</v>
      </c>
      <c r="U5542" t="s">
        <v>4788</v>
      </c>
      <c r="V5542">
        <v>591505.0</v>
      </c>
    </row>
    <row r="5543" spans="19:22" ht="12.75">
      <c r="S5543" t="str">
        <f>IF(ISNUMBER(SEARCH(ZAKL_DATA!$B$18,FU!$U5543)),U5543,"")</f>
        <v>Velim</v>
      </c>
      <c r="T5543" t="str">
        <f t="array" ref="T5543">IFERROR(INDEX($S$3:$S$6255,SMALL(IF(ISNUMBER(SEARCH("",$S$3:$S$6255)),ROW($S$1:$S$6253),""),ROW(S5541))),"")</f>
        <v>Velim</v>
      </c>
      <c r="U5543" t="s">
        <v>4337</v>
      </c>
      <c r="V5543">
        <v>591521.0</v>
      </c>
    </row>
    <row r="5544" spans="19:22" ht="12.75">
      <c r="S5544" t="str">
        <f>IF(ISNUMBER(SEARCH(ZAKL_DATA!$B$18,FU!$U5544)),U5544,"")</f>
        <v>Veliny</v>
      </c>
      <c r="T5544" t="str">
        <f t="array" ref="T5544">IFERROR(INDEX($S$3:$S$6255,SMALL(IF(ISNUMBER(SEARCH("",$S$3:$S$6255)),ROW($S$1:$S$6253),""),ROW(S5542))),"")</f>
        <v>Veliny</v>
      </c>
      <c r="U5544" t="s">
        <v>7418</v>
      </c>
      <c r="V5544">
        <v>591548.0</v>
      </c>
    </row>
    <row r="5545" spans="19:22" ht="12.75">
      <c r="S5545" t="str">
        <f>IF(ISNUMBER(SEARCH(ZAKL_DATA!$B$18,FU!$U5545)),U5545,"")</f>
        <v>Veliš</v>
      </c>
      <c r="T5545" t="str">
        <f t="array" ref="T5545">IFERROR(INDEX($S$3:$S$6255,SMALL(IF(ISNUMBER(SEARCH("",$S$3:$S$6255)),ROW($S$1:$S$6253),""),ROW(S5543))),"")</f>
        <v>Veliš</v>
      </c>
      <c r="U5545" t="s">
        <v>4054</v>
      </c>
      <c r="V5545">
        <v>591556.0</v>
      </c>
    </row>
    <row r="5546" spans="19:22" ht="12.75">
      <c r="S5546" t="str">
        <f>IF(ISNUMBER(SEARCH(ZAKL_DATA!$B$18,FU!$U5546)),U5546,"")</f>
        <v>Veliš</v>
      </c>
      <c r="T5546" t="str">
        <f t="array" ref="T5546">IFERROR(INDEX($S$3:$S$6255,SMALL(IF(ISNUMBER(SEARCH("",$S$3:$S$6255)),ROW($S$1:$S$6253),""),ROW(S5544))),"")</f>
        <v>Veliš</v>
      </c>
      <c r="U5546" t="s">
        <v>4054</v>
      </c>
      <c r="V5546">
        <v>591564.0</v>
      </c>
    </row>
    <row r="5547" spans="19:22" ht="12.75">
      <c r="S5547" t="str">
        <f>IF(ISNUMBER(SEARCH(ZAKL_DATA!$B$18,FU!$U5547)),U5547,"")</f>
        <v>Velká Bíteš</v>
      </c>
      <c r="T5547" t="str">
        <f t="array" ref="T5547">IFERROR(INDEX($S$3:$S$6255,SMALL(IF(ISNUMBER(SEARCH("",$S$3:$S$6255)),ROW($S$1:$S$6253),""),ROW(S5545))),"")</f>
        <v>Velká Bíteš</v>
      </c>
      <c r="U5547" t="s">
        <v>8796</v>
      </c>
      <c r="V5547">
        <v>591581.0</v>
      </c>
    </row>
    <row r="5548" spans="19:22" ht="12.75">
      <c r="S5548" t="str">
        <f>IF(ISNUMBER(SEARCH(ZAKL_DATA!$B$18,FU!$U5548)),U5548,"")</f>
        <v>Velká Buková</v>
      </c>
      <c r="T5548" t="str">
        <f t="array" ref="T5548">IFERROR(INDEX($S$3:$S$6255,SMALL(IF(ISNUMBER(SEARCH("",$S$3:$S$6255)),ROW($S$1:$S$6253),""),ROW(S5546))),"")</f>
        <v>Velká Buková</v>
      </c>
      <c r="U5548" t="s">
        <v>5098</v>
      </c>
      <c r="V5548">
        <v>591602.0</v>
      </c>
    </row>
    <row r="5549" spans="19:22" ht="12.75">
      <c r="S5549" t="str">
        <f>IF(ISNUMBER(SEARCH(ZAKL_DATA!$B$18,FU!$U5549)),U5549,"")</f>
        <v>Velká Bukovina</v>
      </c>
      <c r="T5549" t="str">
        <f t="array" ref="T5549">IFERROR(INDEX($S$3:$S$6255,SMALL(IF(ISNUMBER(SEARCH("",$S$3:$S$6255)),ROW($S$1:$S$6253),""),ROW(S5547))),"")</f>
        <v>Velká Bukovina</v>
      </c>
      <c r="U5549" t="s">
        <v>6415</v>
      </c>
      <c r="V5549">
        <v>591611.0</v>
      </c>
    </row>
    <row r="5550" spans="19:22" ht="12.75">
      <c r="S5550" t="str">
        <f>IF(ISNUMBER(SEARCH(ZAKL_DATA!$B$18,FU!$U5550)),U5550,"")</f>
        <v>Velká Bystřice</v>
      </c>
      <c r="T5550" t="str">
        <f t="array" ref="T5550">IFERROR(INDEX($S$3:$S$6255,SMALL(IF(ISNUMBER(SEARCH("",$S$3:$S$6255)),ROW($S$1:$S$6253),""),ROW(S5548))),"")</f>
        <v>Velká Bystřice</v>
      </c>
      <c r="U5550" t="s">
        <v>3694</v>
      </c>
      <c r="V5550">
        <v>591629.0</v>
      </c>
    </row>
    <row r="5551" spans="19:22" ht="12.75">
      <c r="S5551" t="str">
        <f>IF(ISNUMBER(SEARCH(ZAKL_DATA!$B$18,FU!$U5551)),U5551,"")</f>
        <v>Velká Dobrá</v>
      </c>
      <c r="T5551" t="str">
        <f t="array" ref="T5551">IFERROR(INDEX($S$3:$S$6255,SMALL(IF(ISNUMBER(SEARCH("",$S$3:$S$6255)),ROW($S$1:$S$6253),""),ROW(S5549))),"")</f>
        <v>Velká Dobrá</v>
      </c>
      <c r="U5551" t="s">
        <v>4260</v>
      </c>
      <c r="V5551">
        <v>591637.0</v>
      </c>
    </row>
    <row r="5552" spans="19:22" ht="12.75">
      <c r="S5552" t="str">
        <f>IF(ISNUMBER(SEARCH(ZAKL_DATA!$B$18,FU!$U5552)),U5552,"")</f>
        <v>Velká Hleďsebe</v>
      </c>
      <c r="T5552" t="str">
        <f t="array" ref="T5552">IFERROR(INDEX($S$3:$S$6255,SMALL(IF(ISNUMBER(SEARCH("",$S$3:$S$6255)),ROW($S$1:$S$6253),""),ROW(S5550))),"")</f>
        <v>Velká Hleďsebe</v>
      </c>
      <c r="U5552" t="s">
        <v>4815</v>
      </c>
      <c r="V5552">
        <v>591645.0</v>
      </c>
    </row>
    <row r="5553" spans="19:22" ht="12.75">
      <c r="S5553" t="str">
        <f>IF(ISNUMBER(SEARCH(ZAKL_DATA!$B$18,FU!$U5553)),U5553,"")</f>
        <v>Velká Chmelištná</v>
      </c>
      <c r="T5553" t="str">
        <f t="array" ref="T5553">IFERROR(INDEX($S$3:$S$6255,SMALL(IF(ISNUMBER(SEARCH("",$S$3:$S$6255)),ROW($S$1:$S$6253),""),ROW(S5551))),"")</f>
        <v>Velká Chmelištná</v>
      </c>
      <c r="U5553" t="s">
        <v>3944</v>
      </c>
      <c r="V5553">
        <v>591661.0</v>
      </c>
    </row>
    <row r="5554" spans="19:22" ht="12.75">
      <c r="S5554" t="str">
        <f>IF(ISNUMBER(SEARCH(ZAKL_DATA!$B$18,FU!$U5554)),U5554,"")</f>
        <v>Velká Chyška</v>
      </c>
      <c r="T5554" t="str">
        <f t="array" ref="T5554">IFERROR(INDEX($S$3:$S$6255,SMALL(IF(ISNUMBER(SEARCH("",$S$3:$S$6255)),ROW($S$1:$S$6253),""),ROW(S5552))),"")</f>
        <v>Velká Chyška</v>
      </c>
      <c r="U5554" t="s">
        <v>5487</v>
      </c>
      <c r="V5554">
        <v>591688.0</v>
      </c>
    </row>
    <row r="5555" spans="19:22" ht="12.75">
      <c r="S5555" t="str">
        <f>IF(ISNUMBER(SEARCH(ZAKL_DATA!$B$18,FU!$U5555)),U5555,"")</f>
        <v>Velká Jesenice</v>
      </c>
      <c r="T5555" t="str">
        <f t="array" ref="T5555">IFERROR(INDEX($S$3:$S$6255,SMALL(IF(ISNUMBER(SEARCH("",$S$3:$S$6255)),ROW($S$1:$S$6253),""),ROW(S5553))),"")</f>
        <v>Velká Jesenice</v>
      </c>
      <c r="U5555" t="s">
        <v>7336</v>
      </c>
      <c r="V5555">
        <v>591700.0</v>
      </c>
    </row>
    <row r="5556" spans="19:22" ht="12.75">
      <c r="S5556" t="str">
        <f>IF(ISNUMBER(SEARCH(ZAKL_DATA!$B$18,FU!$U5556)),U5556,"")</f>
        <v>Velká Kraš</v>
      </c>
      <c r="T5556" t="str">
        <f t="array" ref="T5556">IFERROR(INDEX($S$3:$S$6255,SMALL(IF(ISNUMBER(SEARCH("",$S$3:$S$6255)),ROW($S$1:$S$6253),""),ROW(S5554))),"")</f>
        <v>Velká Kraš</v>
      </c>
      <c r="U5556" t="s">
        <v>5842</v>
      </c>
      <c r="V5556">
        <v>591726.0</v>
      </c>
    </row>
    <row r="5557" spans="19:22" ht="12.75">
      <c r="S5557" t="str">
        <f>IF(ISNUMBER(SEARCH(ZAKL_DATA!$B$18,FU!$U5557)),U5557,"")</f>
        <v>Velká Lečice</v>
      </c>
      <c r="T5557" t="str">
        <f t="array" ref="T5557">IFERROR(INDEX($S$3:$S$6255,SMALL(IF(ISNUMBER(SEARCH("",$S$3:$S$6255)),ROW($S$1:$S$6253),""),ROW(S5555))),"")</f>
        <v>Velká Lečice</v>
      </c>
      <c r="U5557" t="s">
        <v>3839</v>
      </c>
      <c r="V5557">
        <v>591742.0</v>
      </c>
    </row>
    <row r="5558" spans="19:22" ht="12.75">
      <c r="S5558" t="str">
        <f>IF(ISNUMBER(SEARCH(ZAKL_DATA!$B$18,FU!$U5558)),U5558,"")</f>
        <v>Velká Lhota</v>
      </c>
      <c r="T5558" t="str">
        <f t="array" ref="T5558">IFERROR(INDEX($S$3:$S$6255,SMALL(IF(ISNUMBER(SEARCH("",$S$3:$S$6255)),ROW($S$1:$S$6253),""),ROW(S5556))),"")</f>
        <v>Velká Lhota</v>
      </c>
      <c r="U5558" t="s">
        <v>5198</v>
      </c>
      <c r="V5558">
        <v>591769.0</v>
      </c>
    </row>
    <row r="5559" spans="19:22" ht="12.75">
      <c r="S5559" t="str">
        <f>IF(ISNUMBER(SEARCH(ZAKL_DATA!$B$18,FU!$U5559)),U5559,"")</f>
        <v>Velká Losenice</v>
      </c>
      <c r="T5559" t="str">
        <f t="array" ref="T5559">IFERROR(INDEX($S$3:$S$6255,SMALL(IF(ISNUMBER(SEARCH("",$S$3:$S$6255)),ROW($S$1:$S$6253),""),ROW(S5557))),"")</f>
        <v>Velká Losenice</v>
      </c>
      <c r="U5559" t="s">
        <v>8797</v>
      </c>
      <c r="V5559">
        <v>591777.0</v>
      </c>
    </row>
    <row r="5560" spans="19:22" ht="12.75">
      <c r="S5560" t="str">
        <f>IF(ISNUMBER(SEARCH(ZAKL_DATA!$B$18,FU!$U5560)),U5560,"")</f>
        <v>Velká nad Veličkou</v>
      </c>
      <c r="T5560" t="str">
        <f t="array" ref="T5560">IFERROR(INDEX($S$3:$S$6255,SMALL(IF(ISNUMBER(SEARCH("",$S$3:$S$6255)),ROW($S$1:$S$6253),""),ROW(S5558))),"")</f>
        <v>Velká nad Veličkou</v>
      </c>
      <c r="U5560" t="s">
        <v>8111</v>
      </c>
      <c r="V5560">
        <v>591785.0</v>
      </c>
    </row>
    <row r="5561" spans="19:22" ht="12.75">
      <c r="S5561" t="str">
        <f>IF(ISNUMBER(SEARCH(ZAKL_DATA!$B$18,FU!$U5561)),U5561,"")</f>
        <v>Velká Polom</v>
      </c>
      <c r="T5561" t="str">
        <f t="array" ref="T5561">IFERROR(INDEX($S$3:$S$6255,SMALL(IF(ISNUMBER(SEARCH("",$S$3:$S$6255)),ROW($S$1:$S$6253),""),ROW(S5559))),"")</f>
        <v>Velká Polom</v>
      </c>
      <c r="U5561" t="s">
        <v>3775</v>
      </c>
      <c r="V5561">
        <v>591793.0</v>
      </c>
    </row>
    <row r="5562" spans="19:22" ht="12.75">
      <c r="S5562" t="str">
        <f>IF(ISNUMBER(SEARCH(ZAKL_DATA!$B$18,FU!$U5562)),U5562,"")</f>
        <v>Velká Skrovnice</v>
      </c>
      <c r="T5562" t="str">
        <f t="array" ref="T5562">IFERROR(INDEX($S$3:$S$6255,SMALL(IF(ISNUMBER(SEARCH("",$S$3:$S$6255)),ROW($S$1:$S$6253),""),ROW(S5560))),"")</f>
        <v>Velká Skrovnice</v>
      </c>
      <c r="U5562" t="s">
        <v>7751</v>
      </c>
      <c r="V5562">
        <v>591807.0</v>
      </c>
    </row>
    <row r="5563" spans="19:22" ht="12.75">
      <c r="S5563" t="str">
        <f>IF(ISNUMBER(SEARCH(ZAKL_DATA!$B$18,FU!$U5563)),U5563,"")</f>
        <v>Velká Štáhle</v>
      </c>
      <c r="T5563" t="str">
        <f t="array" ref="T5563">IFERROR(INDEX($S$3:$S$6255,SMALL(IF(ISNUMBER(SEARCH("",$S$3:$S$6255)),ROW($S$1:$S$6253),""),ROW(S5561))),"")</f>
        <v>Velká Štáhle</v>
      </c>
      <c r="U5563" t="s">
        <v>5688</v>
      </c>
      <c r="V5563">
        <v>591815.0</v>
      </c>
    </row>
    <row r="5564" spans="19:22" ht="12.75">
      <c r="S5564" t="str">
        <f>IF(ISNUMBER(SEARCH(ZAKL_DATA!$B$18,FU!$U5564)),U5564,"")</f>
        <v>Velká Turná</v>
      </c>
      <c r="T5564" t="str">
        <f t="array" ref="T5564">IFERROR(INDEX($S$3:$S$6255,SMALL(IF(ISNUMBER(SEARCH("",$S$3:$S$6255)),ROW($S$1:$S$6253),""),ROW(S5562))),"")</f>
        <v>Velká Turná</v>
      </c>
      <c r="U5564" t="s">
        <v>4605</v>
      </c>
      <c r="V5564">
        <v>591823.0</v>
      </c>
    </row>
    <row r="5565" spans="19:22" ht="12.75">
      <c r="S5565" t="str">
        <f>IF(ISNUMBER(SEARCH(ZAKL_DATA!$B$18,FU!$U5565)),U5565,"")</f>
        <v>Velké Albrechtice</v>
      </c>
      <c r="T5565" t="str">
        <f t="array" ref="T5565">IFERROR(INDEX($S$3:$S$6255,SMALL(IF(ISNUMBER(SEARCH("",$S$3:$S$6255)),ROW($S$1:$S$6253),""),ROW(S5563))),"")</f>
        <v>Velké Albrechtice</v>
      </c>
      <c r="U5565" t="s">
        <v>6838</v>
      </c>
      <c r="V5565">
        <v>591831.0</v>
      </c>
    </row>
    <row r="5566" spans="19:22" ht="12.75">
      <c r="S5566" t="str">
        <f>IF(ISNUMBER(SEARCH(ZAKL_DATA!$B$18,FU!$U5566)),U5566,"")</f>
        <v>Velké Bílovice</v>
      </c>
      <c r="T5566" t="str">
        <f t="array" ref="T5566">IFERROR(INDEX($S$3:$S$6255,SMALL(IF(ISNUMBER(SEARCH("",$S$3:$S$6255)),ROW($S$1:$S$6253),""),ROW(S5564))),"")</f>
        <v>Velké Bílovice</v>
      </c>
      <c r="U5566" t="s">
        <v>8003</v>
      </c>
      <c r="V5566">
        <v>591840.0</v>
      </c>
    </row>
    <row r="5567" spans="19:22" ht="12.75">
      <c r="S5567" t="str">
        <f>IF(ISNUMBER(SEARCH(ZAKL_DATA!$B$18,FU!$U5567)),U5567,"")</f>
        <v>Velké Březno</v>
      </c>
      <c r="T5567" t="str">
        <f t="array" ref="T5567">IFERROR(INDEX($S$3:$S$6255,SMALL(IF(ISNUMBER(SEARCH("",$S$3:$S$6255)),ROW($S$1:$S$6253),""),ROW(S5565))),"")</f>
        <v>Velké Březno</v>
      </c>
      <c r="U5567" t="s">
        <v>6832</v>
      </c>
      <c r="V5567">
        <v>591858.0</v>
      </c>
    </row>
    <row r="5568" spans="19:22" ht="12.75">
      <c r="S5568" t="str">
        <f>IF(ISNUMBER(SEARCH(ZAKL_DATA!$B$18,FU!$U5568)),U5568,"")</f>
        <v>Velké Hamry</v>
      </c>
      <c r="T5568" t="str">
        <f t="array" ref="T5568">IFERROR(INDEX($S$3:$S$6255,SMALL(IF(ISNUMBER(SEARCH("",$S$3:$S$6255)),ROW($S$1:$S$6253),""),ROW(S5566))),"")</f>
        <v>Velké Hamry</v>
      </c>
      <c r="U5568" t="s">
        <v>6494</v>
      </c>
      <c r="V5568">
        <v>591866.0</v>
      </c>
    </row>
    <row r="5569" spans="19:22" ht="12.75">
      <c r="S5569" t="str">
        <f>IF(ISNUMBER(SEARCH(ZAKL_DATA!$B$18,FU!$U5569)),U5569,"")</f>
        <v>Velké Heraltice</v>
      </c>
      <c r="T5569" t="str">
        <f t="array" ref="T5569">IFERROR(INDEX($S$3:$S$6255,SMALL(IF(ISNUMBER(SEARCH("",$S$3:$S$6255)),ROW($S$1:$S$6253),""),ROW(S5567))),"")</f>
        <v>Velké Heraltice</v>
      </c>
      <c r="U5569" t="s">
        <v>3776</v>
      </c>
      <c r="V5569">
        <v>591874.0</v>
      </c>
    </row>
    <row r="5570" spans="19:22" ht="12.75">
      <c r="S5570" t="str">
        <f>IF(ISNUMBER(SEARCH(ZAKL_DATA!$B$18,FU!$U5570)),U5570,"")</f>
        <v>Velké Hostěrádky</v>
      </c>
      <c r="T5570" t="str">
        <f t="array" ref="T5570">IFERROR(INDEX($S$3:$S$6255,SMALL(IF(ISNUMBER(SEARCH("",$S$3:$S$6255)),ROW($S$1:$S$6253),""),ROW(S5568))),"")</f>
        <v>Velké Hostěrádky</v>
      </c>
      <c r="U5570" t="s">
        <v>8004</v>
      </c>
      <c r="V5570">
        <v>591904.0</v>
      </c>
    </row>
    <row r="5571" spans="19:22" ht="12.75">
      <c r="S5571" t="str">
        <f>IF(ISNUMBER(SEARCH(ZAKL_DATA!$B$18,FU!$U5571)),U5571,"")</f>
        <v>Velké Hoštice</v>
      </c>
      <c r="T5571" t="str">
        <f t="array" ref="T5571">IFERROR(INDEX($S$3:$S$6255,SMALL(IF(ISNUMBER(SEARCH("",$S$3:$S$6255)),ROW($S$1:$S$6253),""),ROW(S5569))),"")</f>
        <v>Velké Hoštice</v>
      </c>
      <c r="U5571" t="s">
        <v>3777</v>
      </c>
      <c r="V5571">
        <v>591912.0</v>
      </c>
    </row>
    <row r="5572" spans="19:22" ht="12.75">
      <c r="S5572" t="str">
        <f>IF(ISNUMBER(SEARCH(ZAKL_DATA!$B$18,FU!$U5572)),U5572,"")</f>
        <v>Velké Hydčice</v>
      </c>
      <c r="T5572" t="str">
        <f t="array" ref="T5572">IFERROR(INDEX($S$3:$S$6255,SMALL(IF(ISNUMBER(SEARCH("",$S$3:$S$6255)),ROW($S$1:$S$6253),""),ROW(S5570))),"")</f>
        <v>Velké Hydčice</v>
      </c>
      <c r="U5572" t="s">
        <v>6054</v>
      </c>
      <c r="V5572">
        <v>591939.0</v>
      </c>
    </row>
    <row r="5573" spans="19:22" ht="12.75">
      <c r="S5573" t="str">
        <f>IF(ISNUMBER(SEARCH(ZAKL_DATA!$B$18,FU!$U5573)),U5573,"")</f>
        <v>Velké Chvojno</v>
      </c>
      <c r="T5573" t="str">
        <f t="array" ref="T5573">IFERROR(INDEX($S$3:$S$6255,SMALL(IF(ISNUMBER(SEARCH("",$S$3:$S$6255)),ROW($S$1:$S$6253),""),ROW(S5571))),"")</f>
        <v>Velké Chvojno</v>
      </c>
      <c r="U5573" t="s">
        <v>5967</v>
      </c>
      <c r="V5573">
        <v>591947.0</v>
      </c>
    </row>
    <row r="5574" spans="19:22" ht="12.75">
      <c r="S5574" t="str">
        <f>IF(ISNUMBER(SEARCH(ZAKL_DATA!$B$18,FU!$U5574)),U5574,"")</f>
        <v>Velké Janovice</v>
      </c>
      <c r="T5574" t="str">
        <f t="array" ref="T5574">IFERROR(INDEX($S$3:$S$6255,SMALL(IF(ISNUMBER(SEARCH("",$S$3:$S$6255)),ROW($S$1:$S$6253),""),ROW(S5572))),"")</f>
        <v>Velké Janovice</v>
      </c>
      <c r="U5574" t="s">
        <v>8798</v>
      </c>
      <c r="V5574">
        <v>591955.0</v>
      </c>
    </row>
    <row r="5575" spans="19:22" ht="12.75">
      <c r="S5575" t="str">
        <f>IF(ISNUMBER(SEARCH(ZAKL_DATA!$B$18,FU!$U5575)),U5575,"")</f>
        <v>Velké Karlovice</v>
      </c>
      <c r="T5575" t="str">
        <f t="array" ref="T5575">IFERROR(INDEX($S$3:$S$6255,SMALL(IF(ISNUMBER(SEARCH("",$S$3:$S$6255)),ROW($S$1:$S$6253),""),ROW(S5573))),"")</f>
        <v>Velké Karlovice</v>
      </c>
      <c r="U5575" t="s">
        <v>5200</v>
      </c>
      <c r="V5575">
        <v>591963.0</v>
      </c>
    </row>
    <row r="5576" spans="19:22" ht="12.75">
      <c r="S5576" t="str">
        <f>IF(ISNUMBER(SEARCH(ZAKL_DATA!$B$18,FU!$U5576)),U5576,"")</f>
        <v>Velké Kunětice</v>
      </c>
      <c r="T5576" t="str">
        <f t="array" ref="T5576">IFERROR(INDEX($S$3:$S$6255,SMALL(IF(ISNUMBER(SEARCH("",$S$3:$S$6255)),ROW($S$1:$S$6253),""),ROW(S5574))),"")</f>
        <v>Velké Kunětice</v>
      </c>
      <c r="U5576" t="s">
        <v>6925</v>
      </c>
      <c r="V5576">
        <v>591980.0</v>
      </c>
    </row>
    <row r="5577" spans="19:22" ht="12.75">
      <c r="S5577" t="str">
        <f>IF(ISNUMBER(SEARCH(ZAKL_DATA!$B$18,FU!$U5577)),U5577,"")</f>
        <v>Velké Losiny</v>
      </c>
      <c r="T5577" t="str">
        <f t="array" ref="T5577">IFERROR(INDEX($S$3:$S$6255,SMALL(IF(ISNUMBER(SEARCH("",$S$3:$S$6255)),ROW($S$1:$S$6253),""),ROW(S5575))),"")</f>
        <v>Velké Losiny</v>
      </c>
      <c r="U5577" t="s">
        <v>4984</v>
      </c>
      <c r="V5577">
        <v>591998.0</v>
      </c>
    </row>
    <row r="5578" spans="19:22" ht="12.75">
      <c r="S5578" t="str">
        <f>IF(ISNUMBER(SEARCH(ZAKL_DATA!$B$18,FU!$U5578)),U5578,"")</f>
        <v>Velké Meziříčí</v>
      </c>
      <c r="T5578" t="str">
        <f t="array" ref="T5578">IFERROR(INDEX($S$3:$S$6255,SMALL(IF(ISNUMBER(SEARCH("",$S$3:$S$6255)),ROW($S$1:$S$6253),""),ROW(S5576))),"")</f>
        <v>Velké Meziříčí</v>
      </c>
      <c r="U5578" t="s">
        <v>8799</v>
      </c>
      <c r="V5578">
        <v>592005.0</v>
      </c>
    </row>
    <row r="5579" spans="19:22" ht="12.75">
      <c r="S5579" t="str">
        <f>IF(ISNUMBER(SEARCH(ZAKL_DATA!$B$18,FU!$U5579)),U5579,"")</f>
        <v>Velké Němčice</v>
      </c>
      <c r="T5579" t="str">
        <f t="array" ref="T5579">IFERROR(INDEX($S$3:$S$6255,SMALL(IF(ISNUMBER(SEARCH("",$S$3:$S$6255)),ROW($S$1:$S$6253),""),ROW(S5577))),"")</f>
        <v>Velké Němčice</v>
      </c>
      <c r="U5579" t="s">
        <v>8005</v>
      </c>
      <c r="V5579">
        <v>592013.0</v>
      </c>
    </row>
    <row r="5580" spans="19:22" ht="12.75">
      <c r="S5580" t="str">
        <f>IF(ISNUMBER(SEARCH(ZAKL_DATA!$B$18,FU!$U5580)),U5580,"")</f>
        <v>Velké Opatovice</v>
      </c>
      <c r="T5580" t="str">
        <f t="array" ref="T5580">IFERROR(INDEX($S$3:$S$6255,SMALL(IF(ISNUMBER(SEARCH("",$S$3:$S$6255)),ROW($S$1:$S$6253),""),ROW(S5578))),"")</f>
        <v>Velké Opatovice</v>
      </c>
      <c r="U5580" t="s">
        <v>7841</v>
      </c>
      <c r="V5580">
        <v>592021.0</v>
      </c>
    </row>
    <row r="5581" spans="19:22" ht="12.75">
      <c r="S5581" t="str">
        <f>IF(ISNUMBER(SEARCH(ZAKL_DATA!$B$18,FU!$U5581)),U5581,"")</f>
        <v>Velké Pavlovice</v>
      </c>
      <c r="T5581" t="str">
        <f t="array" ref="T5581">IFERROR(INDEX($S$3:$S$6255,SMALL(IF(ISNUMBER(SEARCH("",$S$3:$S$6255)),ROW($S$1:$S$6253),""),ROW(S5579))),"")</f>
        <v>Velké Pavlovice</v>
      </c>
      <c r="U5581" t="s">
        <v>8006</v>
      </c>
      <c r="V5581">
        <v>592030.0</v>
      </c>
    </row>
    <row r="5582" spans="19:22" ht="12.75">
      <c r="S5582" t="str">
        <f>IF(ISNUMBER(SEARCH(ZAKL_DATA!$B$18,FU!$U5582)),U5582,"")</f>
        <v>Velké Petrovice</v>
      </c>
      <c r="T5582" t="str">
        <f t="array" ref="T5582">IFERROR(INDEX($S$3:$S$6255,SMALL(IF(ISNUMBER(SEARCH("",$S$3:$S$6255)),ROW($S$1:$S$6253),""),ROW(S5580))),"")</f>
        <v>Velké Petrovice</v>
      </c>
      <c r="U5582" t="s">
        <v>7337</v>
      </c>
      <c r="V5582">
        <v>592048.0</v>
      </c>
    </row>
    <row r="5583" spans="19:22" ht="12.75">
      <c r="S5583" t="str">
        <f>IF(ISNUMBER(SEARCH(ZAKL_DATA!$B$18,FU!$U5583)),U5583,"")</f>
        <v>Velké Popovice</v>
      </c>
      <c r="T5583" t="str">
        <f t="array" ref="T5583">IFERROR(INDEX($S$3:$S$6255,SMALL(IF(ISNUMBER(SEARCH("",$S$3:$S$6255)),ROW($S$1:$S$6253),""),ROW(S5581))),"")</f>
        <v>Velké Popovice</v>
      </c>
      <c r="U5583" t="s">
        <v>4789</v>
      </c>
      <c r="V5583">
        <v>592056.0</v>
      </c>
    </row>
    <row r="5584" spans="19:22" ht="12.75">
      <c r="S5584" t="str">
        <f>IF(ISNUMBER(SEARCH(ZAKL_DATA!$B$18,FU!$U5584)),U5584,"")</f>
        <v>Velké Poříčí</v>
      </c>
      <c r="T5584" t="str">
        <f t="array" ref="T5584">IFERROR(INDEX($S$3:$S$6255,SMALL(IF(ISNUMBER(SEARCH("",$S$3:$S$6255)),ROW($S$1:$S$6253),""),ROW(S5582))),"")</f>
        <v>Velké Poříčí</v>
      </c>
      <c r="U5584" t="s">
        <v>5374</v>
      </c>
      <c r="V5584">
        <v>592064.0</v>
      </c>
    </row>
    <row r="5585" spans="19:22" ht="12.75">
      <c r="S5585" t="str">
        <f>IF(ISNUMBER(SEARCH(ZAKL_DATA!$B$18,FU!$U5585)),U5585,"")</f>
        <v>Velké Přílepy</v>
      </c>
      <c r="T5585" t="str">
        <f t="array" ref="T5585">IFERROR(INDEX($S$3:$S$6255,SMALL(IF(ISNUMBER(SEARCH("",$S$3:$S$6255)),ROW($S$1:$S$6253),""),ROW(S5583))),"")</f>
        <v>Velké Přílepy</v>
      </c>
      <c r="U5585" t="s">
        <v>4857</v>
      </c>
      <c r="V5585">
        <v>592072.0</v>
      </c>
    </row>
    <row r="5586" spans="19:22" ht="12.75">
      <c r="S5586" t="str">
        <f>IF(ISNUMBER(SEARCH(ZAKL_DATA!$B$18,FU!$U5586)),U5586,"")</f>
        <v>Velké Přítočno</v>
      </c>
      <c r="T5586" t="str">
        <f t="array" ref="T5586">IFERROR(INDEX($S$3:$S$6255,SMALL(IF(ISNUMBER(SEARCH("",$S$3:$S$6255)),ROW($S$1:$S$6253),""),ROW(S5584))),"")</f>
        <v>Velké Přítočno</v>
      </c>
      <c r="U5586" t="s">
        <v>4261</v>
      </c>
      <c r="V5586">
        <v>592081.0</v>
      </c>
    </row>
    <row r="5587" spans="19:22" ht="12.75">
      <c r="S5587" t="str">
        <f>IF(ISNUMBER(SEARCH(ZAKL_DATA!$B$18,FU!$U5587)),U5587,"")</f>
        <v>Velké Svatoňovice</v>
      </c>
      <c r="T5587" t="str">
        <f t="array" ref="T5587">IFERROR(INDEX($S$3:$S$6255,SMALL(IF(ISNUMBER(SEARCH("",$S$3:$S$6255)),ROW($S$1:$S$6253),""),ROW(S5585))),"")</f>
        <v>Velké Svatoňovice</v>
      </c>
      <c r="U5587" t="s">
        <v>7679</v>
      </c>
      <c r="V5587">
        <v>592099.0</v>
      </c>
    </row>
    <row r="5588" spans="19:22" ht="12.75">
      <c r="S5588" t="str">
        <f>IF(ISNUMBER(SEARCH(ZAKL_DATA!$B$18,FU!$U5588)),U5588,"")</f>
        <v>Velké Tresné</v>
      </c>
      <c r="T5588" t="str">
        <f t="array" ref="T5588">IFERROR(INDEX($S$3:$S$6255,SMALL(IF(ISNUMBER(SEARCH("",$S$3:$S$6255)),ROW($S$1:$S$6253),""),ROW(S5586))),"")</f>
        <v>Velké Tresné</v>
      </c>
      <c r="U5588" t="s">
        <v>8204</v>
      </c>
      <c r="V5588">
        <v>592102.0</v>
      </c>
    </row>
    <row r="5589" spans="19:22" ht="12.75">
      <c r="S5589" t="str">
        <f>IF(ISNUMBER(SEARCH(ZAKL_DATA!$B$18,FU!$U5589)),U5589,"")</f>
        <v>Velké Všelisy</v>
      </c>
      <c r="T5589" t="str">
        <f t="array" ref="T5589">IFERROR(INDEX($S$3:$S$6255,SMALL(IF(ISNUMBER(SEARCH("",$S$3:$S$6255)),ROW($S$1:$S$6253),""),ROW(S5587))),"")</f>
        <v>Velké Všelisy</v>
      </c>
      <c r="U5589" t="s">
        <v>4616</v>
      </c>
      <c r="V5589">
        <v>592111.0</v>
      </c>
    </row>
    <row r="5590" spans="19:22" ht="12.75">
      <c r="S5590" t="str">
        <f>IF(ISNUMBER(SEARCH(ZAKL_DATA!$B$18,FU!$U5590)),U5590,"")</f>
        <v>Velké Žernoseky</v>
      </c>
      <c r="T5590" t="str">
        <f t="array" ref="T5590">IFERROR(INDEX($S$3:$S$6255,SMALL(IF(ISNUMBER(SEARCH("",$S$3:$S$6255)),ROW($S$1:$S$6253),""),ROW(S5588))),"")</f>
        <v>Velké Žernoseky</v>
      </c>
      <c r="U5590" t="s">
        <v>6665</v>
      </c>
      <c r="V5590">
        <v>592137.0</v>
      </c>
    </row>
    <row r="5591" spans="19:22" ht="12.75">
      <c r="S5591" t="str">
        <f>IF(ISNUMBER(SEARCH(ZAKL_DATA!$B$18,FU!$U5591)),U5591,"")</f>
        <v>Velký Beranov</v>
      </c>
      <c r="T5591" t="str">
        <f t="array" ref="T5591">IFERROR(INDEX($S$3:$S$6255,SMALL(IF(ISNUMBER(SEARCH("",$S$3:$S$6255)),ROW($S$1:$S$6253),""),ROW(S5589))),"")</f>
        <v>Velký Beranov</v>
      </c>
      <c r="U5591" t="s">
        <v>8220</v>
      </c>
      <c r="V5591">
        <v>592145.0</v>
      </c>
    </row>
    <row r="5592" spans="19:22" ht="12.75">
      <c r="S5592" t="str">
        <f>IF(ISNUMBER(SEARCH(ZAKL_DATA!$B$18,FU!$U5592)),U5592,"")</f>
        <v>Velký Bor</v>
      </c>
      <c r="T5592" t="str">
        <f t="array" ref="T5592">IFERROR(INDEX($S$3:$S$6255,SMALL(IF(ISNUMBER(SEARCH("",$S$3:$S$6255)),ROW($S$1:$S$6253),""),ROW(S5590))),"")</f>
        <v>Velký Bor</v>
      </c>
      <c r="U5592" t="s">
        <v>6055</v>
      </c>
      <c r="V5592">
        <v>592153.0</v>
      </c>
    </row>
    <row r="5593" spans="19:22" ht="12.75">
      <c r="S5593" t="str">
        <f>IF(ISNUMBER(SEARCH(ZAKL_DATA!$B$18,FU!$U5593)),U5593,"")</f>
        <v>Velký Borek</v>
      </c>
      <c r="T5593" t="str">
        <f t="array" ref="T5593">IFERROR(INDEX($S$3:$S$6255,SMALL(IF(ISNUMBER(SEARCH("",$S$3:$S$6255)),ROW($S$1:$S$6253),""),ROW(S5591))),"")</f>
        <v>Velký Borek</v>
      </c>
      <c r="U5593" t="s">
        <v>4473</v>
      </c>
      <c r="V5593">
        <v>592170.0</v>
      </c>
    </row>
    <row r="5594" spans="19:22" ht="12.75">
      <c r="S5594" t="str">
        <f>IF(ISNUMBER(SEARCH(ZAKL_DATA!$B$18,FU!$U5594)),U5594,"")</f>
        <v>Velký Chlumec</v>
      </c>
      <c r="T5594" t="str">
        <f t="array" ref="T5594">IFERROR(INDEX($S$3:$S$6255,SMALL(IF(ISNUMBER(SEARCH("",$S$3:$S$6255)),ROW($S$1:$S$6253),""),ROW(S5592))),"")</f>
        <v>Velký Chlumec</v>
      </c>
      <c r="U5594" t="s">
        <v>4155</v>
      </c>
      <c r="V5594">
        <v>592188.0</v>
      </c>
    </row>
    <row r="5595" spans="19:22" ht="12.75">
      <c r="S5595" t="str">
        <f>IF(ISNUMBER(SEARCH(ZAKL_DATA!$B$18,FU!$U5595)),U5595,"")</f>
        <v>Velký Karlov</v>
      </c>
      <c r="T5595" t="str">
        <f t="array" ref="T5595">IFERROR(INDEX($S$3:$S$6255,SMALL(IF(ISNUMBER(SEARCH("",$S$3:$S$6255)),ROW($S$1:$S$6253),""),ROW(S5593))),"")</f>
        <v>Velký Karlov</v>
      </c>
      <c r="U5595" t="s">
        <v>5215</v>
      </c>
      <c r="V5595">
        <v>592196.0</v>
      </c>
    </row>
    <row r="5596" spans="19:22" ht="12.75">
      <c r="S5596" t="str">
        <f>IF(ISNUMBER(SEARCH(ZAKL_DATA!$B$18,FU!$U5596)),U5596,"")</f>
        <v>Velký Luh</v>
      </c>
      <c r="T5596" t="str">
        <f t="array" ref="T5596">IFERROR(INDEX($S$3:$S$6255,SMALL(IF(ISNUMBER(SEARCH("",$S$3:$S$6255)),ROW($S$1:$S$6253),""),ROW(S5594))),"")</f>
        <v>Velký Luh</v>
      </c>
      <c r="U5596" t="s">
        <v>7540</v>
      </c>
      <c r="V5596">
        <v>592200.0</v>
      </c>
    </row>
    <row r="5597" spans="19:22" ht="12.75">
      <c r="S5597" t="str">
        <f>IF(ISNUMBER(SEARCH(ZAKL_DATA!$B$18,FU!$U5597)),U5597,"")</f>
        <v>Velký Malahov</v>
      </c>
      <c r="T5597" t="str">
        <f t="array" ref="T5597">IFERROR(INDEX($S$3:$S$6255,SMALL(IF(ISNUMBER(SEARCH("",$S$3:$S$6255)),ROW($S$1:$S$6253),""),ROW(S5595))),"")</f>
        <v>Velký Malahov</v>
      </c>
      <c r="U5597" t="s">
        <v>5919</v>
      </c>
      <c r="V5597">
        <v>592218.0</v>
      </c>
    </row>
    <row r="5598" spans="19:22" ht="12.75">
      <c r="S5598" t="str">
        <f>IF(ISNUMBER(SEARCH(ZAKL_DATA!$B$18,FU!$U5598)),U5598,"")</f>
        <v>Velký Ořechov</v>
      </c>
      <c r="T5598" t="str">
        <f t="array" ref="T5598">IFERROR(INDEX($S$3:$S$6255,SMALL(IF(ISNUMBER(SEARCH("",$S$3:$S$6255)),ROW($S$1:$S$6253),""),ROW(S5596))),"")</f>
        <v>Velký Ořechov</v>
      </c>
      <c r="U5598" t="s">
        <v>8051</v>
      </c>
      <c r="V5598">
        <v>592226.0</v>
      </c>
    </row>
    <row r="5599" spans="19:22" ht="12.75">
      <c r="S5599" t="str">
        <f>IF(ISNUMBER(SEARCH(ZAKL_DATA!$B$18,FU!$U5599)),U5599,"")</f>
        <v>Velký Osek</v>
      </c>
      <c r="T5599" t="str">
        <f t="array" ref="T5599">IFERROR(INDEX($S$3:$S$6255,SMALL(IF(ISNUMBER(SEARCH("",$S$3:$S$6255)),ROW($S$1:$S$6253),""),ROW(S5597))),"")</f>
        <v>Velký Osek</v>
      </c>
      <c r="U5599" t="s">
        <v>4338</v>
      </c>
      <c r="V5599">
        <v>592234.0</v>
      </c>
    </row>
    <row r="5600" spans="19:22" ht="12.75">
      <c r="S5600" t="str">
        <f>IF(ISNUMBER(SEARCH(ZAKL_DATA!$B$18,FU!$U5600)),U5600,"")</f>
        <v>Velký Ratmírov</v>
      </c>
      <c r="T5600" t="str">
        <f t="array" ref="T5600">IFERROR(INDEX($S$3:$S$6255,SMALL(IF(ISNUMBER(SEARCH("",$S$3:$S$6255)),ROW($S$1:$S$6253),""),ROW(S5598))),"")</f>
        <v>Velký Ratmírov</v>
      </c>
      <c r="U5600" t="s">
        <v>6388</v>
      </c>
      <c r="V5600">
        <v>592251.0</v>
      </c>
    </row>
    <row r="5601" spans="19:22" ht="12.75">
      <c r="S5601" t="str">
        <f>IF(ISNUMBER(SEARCH(ZAKL_DATA!$B$18,FU!$U5601)),U5601,"")</f>
        <v>Velký Rybník</v>
      </c>
      <c r="T5601" t="str">
        <f t="array" ref="T5601">IFERROR(INDEX($S$3:$S$6255,SMALL(IF(ISNUMBER(SEARCH("",$S$3:$S$6255)),ROW($S$1:$S$6253),""),ROW(S5599))),"")</f>
        <v>Velký Rybník</v>
      </c>
      <c r="U5601" t="s">
        <v>5489</v>
      </c>
      <c r="V5601">
        <v>592269.0</v>
      </c>
    </row>
    <row r="5602" spans="19:22" ht="12.75">
      <c r="S5602" t="str">
        <f>IF(ISNUMBER(SEARCH(ZAKL_DATA!$B$18,FU!$U5602)),U5602,"")</f>
        <v>Velký Šenov</v>
      </c>
      <c r="T5602" t="str">
        <f t="array" ref="T5602">IFERROR(INDEX($S$3:$S$6255,SMALL(IF(ISNUMBER(SEARCH("",$S$3:$S$6255)),ROW($S$1:$S$6253),""),ROW(S5600))),"")</f>
        <v>Velký Šenov</v>
      </c>
      <c r="U5602" t="s">
        <v>6417</v>
      </c>
      <c r="V5602">
        <v>592277.0</v>
      </c>
    </row>
    <row r="5603" spans="19:22" ht="12.75">
      <c r="S5603" t="str">
        <f>IF(ISNUMBER(SEARCH(ZAKL_DATA!$B$18,FU!$U5603)),U5603,"")</f>
        <v>Velký Třebešov</v>
      </c>
      <c r="T5603" t="str">
        <f t="array" ref="T5603">IFERROR(INDEX($S$3:$S$6255,SMALL(IF(ISNUMBER(SEARCH("",$S$3:$S$6255)),ROW($S$1:$S$6253),""),ROW(S5601))),"")</f>
        <v>Velký Třebešov</v>
      </c>
      <c r="U5603" t="s">
        <v>7338</v>
      </c>
      <c r="V5603">
        <v>592285.0</v>
      </c>
    </row>
    <row r="5604" spans="19:22" ht="12.75">
      <c r="S5604" t="str">
        <f>IF(ISNUMBER(SEARCH(ZAKL_DATA!$B$18,FU!$U5604)),U5604,"")</f>
        <v>Velký Týnec</v>
      </c>
      <c r="T5604" t="str">
        <f t="array" ref="T5604">IFERROR(INDEX($S$3:$S$6255,SMALL(IF(ISNUMBER(SEARCH("",$S$3:$S$6255)),ROW($S$1:$S$6253),""),ROW(S5602))),"")</f>
        <v>Velký Týnec</v>
      </c>
      <c r="U5604" t="s">
        <v>3695</v>
      </c>
      <c r="V5604">
        <v>592293.0</v>
      </c>
    </row>
    <row r="5605" spans="19:22" ht="12.75">
      <c r="S5605" t="str">
        <f>IF(ISNUMBER(SEARCH(ZAKL_DATA!$B$18,FU!$U5605)),U5605,"")</f>
        <v>Velký Újezd</v>
      </c>
      <c r="T5605" t="str">
        <f t="array" ref="T5605">IFERROR(INDEX($S$3:$S$6255,SMALL(IF(ISNUMBER(SEARCH("",$S$3:$S$6255)),ROW($S$1:$S$6253),""),ROW(S5603))),"")</f>
        <v>Velký Újezd</v>
      </c>
      <c r="U5605" t="s">
        <v>3696</v>
      </c>
      <c r="V5605">
        <v>592307.0</v>
      </c>
    </row>
    <row r="5606" spans="19:22" ht="12.75">
      <c r="S5606" t="str">
        <f>IF(ISNUMBER(SEARCH(ZAKL_DATA!$B$18,FU!$U5606)),U5606,"")</f>
        <v>Velký Valtinov</v>
      </c>
      <c r="T5606" t="str">
        <f t="array" ref="T5606">IFERROR(INDEX($S$3:$S$6255,SMALL(IF(ISNUMBER(SEARCH("",$S$3:$S$6255)),ROW($S$1:$S$6253),""),ROW(S5604))),"")</f>
        <v>Velký Valtinov</v>
      </c>
      <c r="U5606" t="s">
        <v>6351</v>
      </c>
      <c r="V5606">
        <v>592323.0</v>
      </c>
    </row>
    <row r="5607" spans="19:22" ht="12.75">
      <c r="S5607" t="str">
        <f>IF(ISNUMBER(SEARCH(ZAKL_DATA!$B$18,FU!$U5607)),U5607,"")</f>
        <v>Velký Vřešťov</v>
      </c>
      <c r="T5607" t="str">
        <f t="array" ref="T5607">IFERROR(INDEX($S$3:$S$6255,SMALL(IF(ISNUMBER(SEARCH("",$S$3:$S$6255)),ROW($S$1:$S$6253),""),ROW(S5605))),"")</f>
        <v>Velký Vřešťov</v>
      </c>
      <c r="U5607" t="s">
        <v>7680</v>
      </c>
      <c r="V5607">
        <v>592340.0</v>
      </c>
    </row>
    <row r="5608" spans="19:22" ht="12.75">
      <c r="S5608" t="str">
        <f>IF(ISNUMBER(SEARCH(ZAKL_DATA!$B$18,FU!$U5608)),U5608,"")</f>
        <v>Vělopolí</v>
      </c>
      <c r="T5608" t="str">
        <f t="array" ref="T5608">IFERROR(INDEX($S$3:$S$6255,SMALL(IF(ISNUMBER(SEARCH("",$S$3:$S$6255)),ROW($S$1:$S$6253),""),ROW(S5606))),"")</f>
        <v>Vělopolí</v>
      </c>
      <c r="U5608" t="s">
        <v>5763</v>
      </c>
      <c r="V5608">
        <v>592366.0</v>
      </c>
    </row>
    <row r="5609" spans="19:22" ht="12.75">
      <c r="S5609" t="str">
        <f>IF(ISNUMBER(SEARCH(ZAKL_DATA!$B$18,FU!$U5609)),U5609,"")</f>
        <v>Veltěže</v>
      </c>
      <c r="T5609" t="str">
        <f t="array" ref="T5609">IFERROR(INDEX($S$3:$S$6255,SMALL(IF(ISNUMBER(SEARCH("",$S$3:$S$6255)),ROW($S$1:$S$6253),""),ROW(S5607))),"")</f>
        <v>Veltěže</v>
      </c>
      <c r="U5609" t="s">
        <v>6749</v>
      </c>
      <c r="V5609">
        <v>592382.0</v>
      </c>
    </row>
    <row r="5610" spans="19:22" ht="12.75">
      <c r="S5610" t="str">
        <f>IF(ISNUMBER(SEARCH(ZAKL_DATA!$B$18,FU!$U5610)),U5610,"")</f>
        <v>Veltruby</v>
      </c>
      <c r="T5610" t="str">
        <f t="array" ref="T5610">IFERROR(INDEX($S$3:$S$6255,SMALL(IF(ISNUMBER(SEARCH("",$S$3:$S$6255)),ROW($S$1:$S$6253),""),ROW(S5608))),"")</f>
        <v>Veltruby</v>
      </c>
      <c r="U5610" t="s">
        <v>4339</v>
      </c>
      <c r="V5610">
        <v>592391.0</v>
      </c>
    </row>
    <row r="5611" spans="19:22" ht="12.75">
      <c r="S5611" t="str">
        <f>IF(ISNUMBER(SEARCH(ZAKL_DATA!$B$18,FU!$U5611)),U5611,"")</f>
        <v>Veltrusy</v>
      </c>
      <c r="T5611" t="str">
        <f t="array" ref="T5611">IFERROR(INDEX($S$3:$S$6255,SMALL(IF(ISNUMBER(SEARCH("",$S$3:$S$6255)),ROW($S$1:$S$6253),""),ROW(S5609))),"")</f>
        <v>Veltrusy</v>
      </c>
      <c r="U5611" t="s">
        <v>4474</v>
      </c>
      <c r="V5611">
        <v>592404.0</v>
      </c>
    </row>
    <row r="5612" spans="19:22" ht="12.75">
      <c r="S5612" t="str">
        <f>IF(ISNUMBER(SEARCH(ZAKL_DATA!$B$18,FU!$U5612)),U5612,"")</f>
        <v>Velvary</v>
      </c>
      <c r="T5612" t="str">
        <f t="array" ref="T5612">IFERROR(INDEX($S$3:$S$6255,SMALL(IF(ISNUMBER(SEARCH("",$S$3:$S$6255)),ROW($S$1:$S$6253),""),ROW(S5610))),"")</f>
        <v>Velvary</v>
      </c>
      <c r="U5612" t="s">
        <v>4262</v>
      </c>
      <c r="V5612">
        <v>592412.0</v>
      </c>
    </row>
    <row r="5613" spans="19:22" ht="12.75">
      <c r="S5613" t="str">
        <f>IF(ISNUMBER(SEARCH(ZAKL_DATA!$B$18,FU!$U5613)),U5613,"")</f>
        <v>Vémyslice</v>
      </c>
      <c r="T5613" t="str">
        <f t="array" ref="T5613">IFERROR(INDEX($S$3:$S$6255,SMALL(IF(ISNUMBER(SEARCH("",$S$3:$S$6255)),ROW($S$1:$S$6253),""),ROW(S5611))),"")</f>
        <v>Vémyslice</v>
      </c>
      <c r="U5613" t="s">
        <v>8666</v>
      </c>
      <c r="V5613">
        <v>592421.0</v>
      </c>
    </row>
    <row r="5614" spans="19:22" ht="12.75">
      <c r="S5614" t="str">
        <f>IF(ISNUMBER(SEARCH(ZAKL_DATA!$B$18,FU!$U5614)),U5614,"")</f>
        <v>Vendolí</v>
      </c>
      <c r="T5614" t="str">
        <f t="array" ref="T5614">IFERROR(INDEX($S$3:$S$6255,SMALL(IF(ISNUMBER(SEARCH("",$S$3:$S$6255)),ROW($S$1:$S$6253),""),ROW(S5612))),"")</f>
        <v>Vendolí</v>
      </c>
      <c r="U5614" t="s">
        <v>7611</v>
      </c>
      <c r="V5614">
        <v>592439.0</v>
      </c>
    </row>
    <row r="5615" spans="19:22" ht="12.75">
      <c r="S5615" t="str">
        <f>IF(ISNUMBER(SEARCH(ZAKL_DATA!$B$18,FU!$U5615)),U5615,"")</f>
        <v>Vendryně</v>
      </c>
      <c r="T5615" t="str">
        <f t="array" ref="T5615">IFERROR(INDEX($S$3:$S$6255,SMALL(IF(ISNUMBER(SEARCH("",$S$3:$S$6255)),ROW($S$1:$S$6253),""),ROW(S5613))),"")</f>
        <v>Vendryně</v>
      </c>
      <c r="U5615" t="s">
        <v>5951</v>
      </c>
      <c r="V5615">
        <v>592447.0</v>
      </c>
    </row>
    <row r="5616" spans="19:22" ht="12.75">
      <c r="S5616" t="str">
        <f>IF(ISNUMBER(SEARCH(ZAKL_DATA!$B$18,FU!$U5616)),U5616,"")</f>
        <v>Vepříkov</v>
      </c>
      <c r="T5616" t="str">
        <f t="array" ref="T5616">IFERROR(INDEX($S$3:$S$6255,SMALL(IF(ISNUMBER(SEARCH("",$S$3:$S$6255)),ROW($S$1:$S$6253),""),ROW(S5614))),"")</f>
        <v>Vepříkov</v>
      </c>
      <c r="U5616" t="s">
        <v>6944</v>
      </c>
      <c r="V5616">
        <v>592455.0</v>
      </c>
    </row>
    <row r="5617" spans="19:22" ht="12.75">
      <c r="S5617" t="str">
        <f>IF(ISNUMBER(SEARCH(ZAKL_DATA!$B$18,FU!$U5617)),U5617,"")</f>
        <v>Vepřová</v>
      </c>
      <c r="T5617" t="str">
        <f t="array" ref="T5617">IFERROR(INDEX($S$3:$S$6255,SMALL(IF(ISNUMBER(SEARCH("",$S$3:$S$6255)),ROW($S$1:$S$6253),""),ROW(S5615))),"")</f>
        <v>Vepřová</v>
      </c>
      <c r="U5617" t="s">
        <v>8800</v>
      </c>
      <c r="V5617">
        <v>592463.0</v>
      </c>
    </row>
    <row r="5618" spans="19:22" ht="12.75">
      <c r="S5618" t="str">
        <f>IF(ISNUMBER(SEARCH(ZAKL_DATA!$B$18,FU!$U5618)),U5618,"")</f>
        <v>Verměřovice</v>
      </c>
      <c r="T5618" t="str">
        <f t="array" ref="T5618">IFERROR(INDEX($S$3:$S$6255,SMALL(IF(ISNUMBER(SEARCH("",$S$3:$S$6255)),ROW($S$1:$S$6253),""),ROW(S5616))),"")</f>
        <v>Verměřovice</v>
      </c>
      <c r="U5618" t="s">
        <v>7752</v>
      </c>
      <c r="V5618">
        <v>592471.0</v>
      </c>
    </row>
    <row r="5619" spans="19:22" ht="12.75">
      <c r="S5619" t="str">
        <f>IF(ISNUMBER(SEARCH(ZAKL_DATA!$B$18,FU!$U5619)),U5619,"")</f>
        <v>Verneřice</v>
      </c>
      <c r="T5619" t="str">
        <f t="array" ref="T5619">IFERROR(INDEX($S$3:$S$6255,SMALL(IF(ISNUMBER(SEARCH("",$S$3:$S$6255)),ROW($S$1:$S$6253),""),ROW(S5617))),"")</f>
        <v>Verneřice</v>
      </c>
      <c r="U5619" t="s">
        <v>6418</v>
      </c>
      <c r="V5619">
        <v>592480.0</v>
      </c>
    </row>
    <row r="5620" spans="19:22" ht="12.75">
      <c r="S5620" t="str">
        <f>IF(ISNUMBER(SEARCH(ZAKL_DATA!$B$18,FU!$U5620)),U5620,"")</f>
        <v>Vernéřovice</v>
      </c>
      <c r="T5620" t="str">
        <f t="array" ref="T5620">IFERROR(INDEX($S$3:$S$6255,SMALL(IF(ISNUMBER(SEARCH("",$S$3:$S$6255)),ROW($S$1:$S$6253),""),ROW(S5618))),"")</f>
        <v>Vernéřovice</v>
      </c>
      <c r="U5620" t="s">
        <v>5381</v>
      </c>
      <c r="V5620">
        <v>592498.0</v>
      </c>
    </row>
    <row r="5621" spans="19:22" ht="12.75">
      <c r="S5621" t="str">
        <f>IF(ISNUMBER(SEARCH(ZAKL_DATA!$B$18,FU!$U5621)),U5621,"")</f>
        <v>Vernířovice</v>
      </c>
      <c r="T5621" t="str">
        <f t="array" ref="T5621">IFERROR(INDEX($S$3:$S$6255,SMALL(IF(ISNUMBER(SEARCH("",$S$3:$S$6255)),ROW($S$1:$S$6253),""),ROW(S5619))),"")</f>
        <v>Vernířovice</v>
      </c>
      <c r="U5621" t="s">
        <v>5905</v>
      </c>
      <c r="V5621">
        <v>592501.0</v>
      </c>
    </row>
    <row r="5622" spans="19:22" ht="12.75">
      <c r="S5622" t="str">
        <f>IF(ISNUMBER(SEARCH(ZAKL_DATA!$B$18,FU!$U5622)),U5622,"")</f>
        <v>Věrovany</v>
      </c>
      <c r="T5622" t="str">
        <f t="array" ref="T5622">IFERROR(INDEX($S$3:$S$6255,SMALL(IF(ISNUMBER(SEARCH("",$S$3:$S$6255)),ROW($S$1:$S$6253),""),ROW(S5620))),"")</f>
        <v>Věrovany</v>
      </c>
      <c r="U5622" t="s">
        <v>5721</v>
      </c>
      <c r="V5622">
        <v>592510.0</v>
      </c>
    </row>
    <row r="5623" spans="19:22" ht="12.75">
      <c r="S5623" t="str">
        <f>IF(ISNUMBER(SEARCH(ZAKL_DATA!$B$18,FU!$U5623)),U5623,"")</f>
        <v>Verušičky</v>
      </c>
      <c r="T5623" t="str">
        <f t="array" ref="T5623">IFERROR(INDEX($S$3:$S$6255,SMALL(IF(ISNUMBER(SEARCH("",$S$3:$S$6255)),ROW($S$1:$S$6253),""),ROW(S5621))),"")</f>
        <v>Verušičky</v>
      </c>
      <c r="U5623" t="s">
        <v>5995</v>
      </c>
      <c r="V5623">
        <v>592528.0</v>
      </c>
    </row>
    <row r="5624" spans="19:22" ht="12.75">
      <c r="S5624" t="str">
        <f>IF(ISNUMBER(SEARCH(ZAKL_DATA!$B$18,FU!$U5624)),U5624,"")</f>
        <v>Veřovice</v>
      </c>
      <c r="T5624" t="str">
        <f t="array" ref="T5624">IFERROR(INDEX($S$3:$S$6255,SMALL(IF(ISNUMBER(SEARCH("",$S$3:$S$6255)),ROW($S$1:$S$6253),""),ROW(S5622))),"")</f>
        <v>Veřovice</v>
      </c>
      <c r="U5624" t="s">
        <v>3641</v>
      </c>
      <c r="V5624">
        <v>592536.0</v>
      </c>
    </row>
    <row r="5625" spans="19:22" ht="12.75">
      <c r="S5625" t="str">
        <f>IF(ISNUMBER(SEARCH(ZAKL_DATA!$B$18,FU!$U5625)),U5625,"")</f>
        <v>Ves Touškov</v>
      </c>
      <c r="T5625" t="str">
        <f t="array" ref="T5625">IFERROR(INDEX($S$3:$S$6255,SMALL(IF(ISNUMBER(SEARCH("",$S$3:$S$6255)),ROW($S$1:$S$6253),""),ROW(S5623))),"")</f>
        <v>Ves Touškov</v>
      </c>
      <c r="U5625" t="s">
        <v>6106</v>
      </c>
      <c r="V5625">
        <v>592552.0</v>
      </c>
    </row>
    <row r="5626" spans="19:22" ht="12.75">
      <c r="S5626" t="str">
        <f>IF(ISNUMBER(SEARCH(ZAKL_DATA!$B$18,FU!$U5626)),U5626,"")</f>
        <v>Vesce</v>
      </c>
      <c r="T5626" t="str">
        <f t="array" ref="T5626">IFERROR(INDEX($S$3:$S$6255,SMALL(IF(ISNUMBER(SEARCH("",$S$3:$S$6255)),ROW($S$1:$S$6253),""),ROW(S5624))),"")</f>
        <v>Vesce</v>
      </c>
      <c r="U5626" t="s">
        <v>5823</v>
      </c>
      <c r="V5626">
        <v>592561.0</v>
      </c>
    </row>
    <row r="5627" spans="19:22" ht="12.75">
      <c r="S5627" t="str">
        <f>IF(ISNUMBER(SEARCH(ZAKL_DATA!$B$18,FU!$U5627)),U5627,"")</f>
        <v>Veselá</v>
      </c>
      <c r="T5627" t="str">
        <f t="array" ref="T5627">IFERROR(INDEX($S$3:$S$6255,SMALL(IF(ISNUMBER(SEARCH("",$S$3:$S$6255)),ROW($S$1:$S$6253),""),ROW(S5625))),"")</f>
        <v>Veselá</v>
      </c>
      <c r="U5627" t="s">
        <v>5490</v>
      </c>
      <c r="V5627">
        <v>592579.0</v>
      </c>
    </row>
    <row r="5628" spans="19:22" ht="12.75">
      <c r="S5628" t="str">
        <f>IF(ISNUMBER(SEARCH(ZAKL_DATA!$B$18,FU!$U5628)),U5628,"")</f>
        <v>Veselá</v>
      </c>
      <c r="T5628" t="str">
        <f t="array" ref="T5628">IFERROR(INDEX($S$3:$S$6255,SMALL(IF(ISNUMBER(SEARCH("",$S$3:$S$6255)),ROW($S$1:$S$6253),""),ROW(S5626))),"")</f>
        <v>Veselá</v>
      </c>
      <c r="U5628" t="s">
        <v>5490</v>
      </c>
      <c r="V5628">
        <v>592587.0</v>
      </c>
    </row>
    <row r="5629" spans="19:22" ht="12.75">
      <c r="S5629" t="str">
        <f>IF(ISNUMBER(SEARCH(ZAKL_DATA!$B$18,FU!$U5629)),U5629,"")</f>
        <v>Veselá</v>
      </c>
      <c r="T5629" t="str">
        <f t="array" ref="T5629">IFERROR(INDEX($S$3:$S$6255,SMALL(IF(ISNUMBER(SEARCH("",$S$3:$S$6255)),ROW($S$1:$S$6253),""),ROW(S5627))),"")</f>
        <v>Veselá</v>
      </c>
      <c r="U5629" t="s">
        <v>5490</v>
      </c>
      <c r="V5629">
        <v>592609.0</v>
      </c>
    </row>
    <row r="5630" spans="19:22" ht="12.75">
      <c r="S5630" t="str">
        <f>IF(ISNUMBER(SEARCH(ZAKL_DATA!$B$18,FU!$U5630)),U5630,"")</f>
        <v>Veselá</v>
      </c>
      <c r="T5630" t="str">
        <f t="array" ref="T5630">IFERROR(INDEX($S$3:$S$6255,SMALL(IF(ISNUMBER(SEARCH("",$S$3:$S$6255)),ROW($S$1:$S$6253),""),ROW(S5628))),"")</f>
        <v>Veselá</v>
      </c>
      <c r="U5630" t="s">
        <v>5490</v>
      </c>
      <c r="V5630">
        <v>592617.0</v>
      </c>
    </row>
    <row r="5631" spans="19:22" ht="12.75">
      <c r="S5631" t="str">
        <f>IF(ISNUMBER(SEARCH(ZAKL_DATA!$B$18,FU!$U5631)),U5631,"")</f>
        <v>Veselé</v>
      </c>
      <c r="T5631" t="str">
        <f t="array" ref="T5631">IFERROR(INDEX($S$3:$S$6255,SMALL(IF(ISNUMBER(SEARCH("",$S$3:$S$6255)),ROW($S$1:$S$6253),""),ROW(S5629))),"")</f>
        <v>Veselé</v>
      </c>
      <c r="U5631" t="s">
        <v>6419</v>
      </c>
      <c r="V5631">
        <v>592625.0</v>
      </c>
    </row>
    <row r="5632" spans="19:22" ht="12.75">
      <c r="S5632" t="str">
        <f>IF(ISNUMBER(SEARCH(ZAKL_DATA!$B$18,FU!$U5632)),U5632,"")</f>
        <v>Veselí</v>
      </c>
      <c r="T5632" t="str">
        <f t="array" ref="T5632">IFERROR(INDEX($S$3:$S$6255,SMALL(IF(ISNUMBER(SEARCH("",$S$3:$S$6255)),ROW($S$1:$S$6253),""),ROW(S5630))),"")</f>
        <v>Veselí</v>
      </c>
      <c r="U5632" t="s">
        <v>7419</v>
      </c>
      <c r="V5632">
        <v>592633.0</v>
      </c>
    </row>
    <row r="5633" spans="19:22" ht="12.75">
      <c r="S5633" t="str">
        <f>IF(ISNUMBER(SEARCH(ZAKL_DATA!$B$18,FU!$U5633)),U5633,"")</f>
        <v>Veselí nad Lužnicí</v>
      </c>
      <c r="T5633" t="str">
        <f t="array" ref="T5633">IFERROR(INDEX($S$3:$S$6255,SMALL(IF(ISNUMBER(SEARCH("",$S$3:$S$6255)),ROW($S$1:$S$6253),""),ROW(S5631))),"")</f>
        <v>Veselí nad Lužnicí</v>
      </c>
      <c r="U5633" t="s">
        <v>5824</v>
      </c>
      <c r="V5633">
        <v>592641.0</v>
      </c>
    </row>
    <row r="5634" spans="19:22" ht="12.75">
      <c r="S5634" t="str">
        <f>IF(ISNUMBER(SEARCH(ZAKL_DATA!$B$18,FU!$U5634)),U5634,"")</f>
        <v>Veselí nad Moravou</v>
      </c>
      <c r="T5634" t="str">
        <f t="array" ref="T5634">IFERROR(INDEX($S$3:$S$6255,SMALL(IF(ISNUMBER(SEARCH("",$S$3:$S$6255)),ROW($S$1:$S$6253),""),ROW(S5632))),"")</f>
        <v>Veselí nad Moravou</v>
      </c>
      <c r="U5634" t="s">
        <v>8112</v>
      </c>
      <c r="V5634">
        <v>592650.0</v>
      </c>
    </row>
    <row r="5635" spans="19:22" ht="12.75">
      <c r="S5635" t="str">
        <f>IF(ISNUMBER(SEARCH(ZAKL_DATA!$B$18,FU!$U5635)),U5635,"")</f>
        <v>Veselice</v>
      </c>
      <c r="T5635" t="str">
        <f t="array" ref="T5635">IFERROR(INDEX($S$3:$S$6255,SMALL(IF(ISNUMBER(SEARCH("",$S$3:$S$6255)),ROW($S$1:$S$6253),""),ROW(S5633))),"")</f>
        <v>Veselice</v>
      </c>
      <c r="U5635" t="s">
        <v>6652</v>
      </c>
      <c r="V5635">
        <v>592668.0</v>
      </c>
    </row>
    <row r="5636" spans="19:22" ht="12.75">
      <c r="S5636" t="str">
        <f>IF(ISNUMBER(SEARCH(ZAKL_DATA!$B$18,FU!$U5636)),U5636,"")</f>
        <v>Veselíčko</v>
      </c>
      <c r="T5636" t="str">
        <f t="array" ref="T5636">IFERROR(INDEX($S$3:$S$6255,SMALL(IF(ISNUMBER(SEARCH("",$S$3:$S$6255)),ROW($S$1:$S$6253),""),ROW(S5634))),"")</f>
        <v>Veselíčko</v>
      </c>
      <c r="U5636" t="s">
        <v>3908</v>
      </c>
      <c r="V5636">
        <v>592676.0</v>
      </c>
    </row>
    <row r="5637" spans="19:22" ht="12.75">
      <c r="S5637" t="str">
        <f>IF(ISNUMBER(SEARCH(ZAKL_DATA!$B$18,FU!$U5637)),U5637,"")</f>
        <v>Veselíčko</v>
      </c>
      <c r="T5637" t="str">
        <f t="array" ref="T5637">IFERROR(INDEX($S$3:$S$6255,SMALL(IF(ISNUMBER(SEARCH("",$S$3:$S$6255)),ROW($S$1:$S$6253),""),ROW(S5635))),"")</f>
        <v>Veselíčko</v>
      </c>
      <c r="U5637" t="s">
        <v>3908</v>
      </c>
      <c r="V5637">
        <v>592692.0</v>
      </c>
    </row>
    <row r="5638" spans="19:22" ht="12.75">
      <c r="S5638" t="str">
        <f>IF(ISNUMBER(SEARCH(ZAKL_DATA!$B$18,FU!$U5638)),U5638,"")</f>
        <v>Veselý Žďár</v>
      </c>
      <c r="T5638" t="str">
        <f t="array" ref="T5638">IFERROR(INDEX($S$3:$S$6255,SMALL(IF(ISNUMBER(SEARCH("",$S$3:$S$6255)),ROW($S$1:$S$6253),""),ROW(S5636))),"")</f>
        <v>Veselý Žďár</v>
      </c>
      <c r="U5638" t="s">
        <v>6945</v>
      </c>
      <c r="V5638">
        <v>592706.0</v>
      </c>
    </row>
    <row r="5639" spans="19:22" ht="12.75">
      <c r="S5639" t="str">
        <f>IF(ISNUMBER(SEARCH(ZAKL_DATA!$B$18,FU!$U5639)),U5639,"")</f>
        <v>Vestec</v>
      </c>
      <c r="T5639" t="str">
        <f t="array" ref="T5639">IFERROR(INDEX($S$3:$S$6255,SMALL(IF(ISNUMBER(SEARCH("",$S$3:$S$6255)),ROW($S$1:$S$6253),""),ROW(S5637))),"")</f>
        <v>Vestec</v>
      </c>
      <c r="U5639" t="s">
        <v>3833</v>
      </c>
      <c r="V5639">
        <v>592714.0</v>
      </c>
    </row>
    <row r="5640" spans="19:22" ht="12.75">
      <c r="S5640" t="str">
        <f>IF(ISNUMBER(SEARCH(ZAKL_DATA!$B$18,FU!$U5640)),U5640,"")</f>
        <v>Vestec</v>
      </c>
      <c r="T5640" t="str">
        <f t="array" ref="T5640">IFERROR(INDEX($S$3:$S$6255,SMALL(IF(ISNUMBER(SEARCH("",$S$3:$S$6255)),ROW($S$1:$S$6253),""),ROW(S5638))),"")</f>
        <v>Vestec</v>
      </c>
      <c r="U5640" t="s">
        <v>3833</v>
      </c>
      <c r="V5640">
        <v>592722.0</v>
      </c>
    </row>
    <row r="5641" spans="19:22" ht="12.75">
      <c r="S5641" t="str">
        <f>IF(ISNUMBER(SEARCH(ZAKL_DATA!$B$18,FU!$U5641)),U5641,"")</f>
        <v>Vestec</v>
      </c>
      <c r="T5641" t="str">
        <f t="array" ref="T5641">IFERROR(INDEX($S$3:$S$6255,SMALL(IF(ISNUMBER(SEARCH("",$S$3:$S$6255)),ROW($S$1:$S$6253),""),ROW(S5639))),"")</f>
        <v>Vestec</v>
      </c>
      <c r="U5641" t="s">
        <v>3833</v>
      </c>
      <c r="V5641">
        <v>592731.0</v>
      </c>
    </row>
    <row r="5642" spans="19:22" ht="12.75">
      <c r="S5642" t="str">
        <f>IF(ISNUMBER(SEARCH(ZAKL_DATA!$B$18,FU!$U5642)),U5642,"")</f>
        <v>Věstín</v>
      </c>
      <c r="T5642" t="str">
        <f t="array" ref="T5642">IFERROR(INDEX($S$3:$S$6255,SMALL(IF(ISNUMBER(SEARCH("",$S$3:$S$6255)),ROW($S$1:$S$6253),""),ROW(S5640))),"")</f>
        <v>Věstín</v>
      </c>
      <c r="U5642" t="s">
        <v>8801</v>
      </c>
      <c r="V5642">
        <v>592749.0</v>
      </c>
    </row>
    <row r="5643" spans="19:22" ht="12.75">
      <c r="S5643" t="str">
        <f>IF(ISNUMBER(SEARCH(ZAKL_DATA!$B$18,FU!$U5643)),U5643,"")</f>
        <v>Věšín</v>
      </c>
      <c r="T5643" t="str">
        <f t="array" ref="T5643">IFERROR(INDEX($S$3:$S$6255,SMALL(IF(ISNUMBER(SEARCH("",$S$3:$S$6255)),ROW($S$1:$S$6253),""),ROW(S5641))),"")</f>
        <v>Věšín</v>
      </c>
      <c r="U5643" t="s">
        <v>5007</v>
      </c>
      <c r="V5643">
        <v>592757.0</v>
      </c>
    </row>
    <row r="5644" spans="19:22" ht="12.75">
      <c r="S5644" t="str">
        <f>IF(ISNUMBER(SEARCH(ZAKL_DATA!$B$18,FU!$U5644)),U5644,"")</f>
        <v>Věteřov</v>
      </c>
      <c r="T5644" t="str">
        <f t="array" ref="T5644">IFERROR(INDEX($S$3:$S$6255,SMALL(IF(ISNUMBER(SEARCH("",$S$3:$S$6255)),ROW($S$1:$S$6253),""),ROW(S5642))),"")</f>
        <v>Věteřov</v>
      </c>
      <c r="U5644" t="s">
        <v>8113</v>
      </c>
      <c r="V5644">
        <v>592773.0</v>
      </c>
    </row>
    <row r="5645" spans="19:22" ht="12.75">
      <c r="S5645" t="str">
        <f>IF(ISNUMBER(SEARCH(ZAKL_DATA!$B$18,FU!$U5645)),U5645,"")</f>
        <v>Větrný Jeníkov</v>
      </c>
      <c r="T5645" t="str">
        <f t="array" ref="T5645">IFERROR(INDEX($S$3:$S$6255,SMALL(IF(ISNUMBER(SEARCH("",$S$3:$S$6255)),ROW($S$1:$S$6253),""),ROW(S5643))),"")</f>
        <v>Větrný Jeníkov</v>
      </c>
      <c r="U5645" t="s">
        <v>8221</v>
      </c>
      <c r="V5645">
        <v>592781.0</v>
      </c>
    </row>
    <row r="5646" spans="19:22" ht="12.75">
      <c r="S5646" t="str">
        <f>IF(ISNUMBER(SEARCH(ZAKL_DATA!$B$18,FU!$U5646)),U5646,"")</f>
        <v>Větrušice</v>
      </c>
      <c r="T5646" t="str">
        <f t="array" ref="T5646">IFERROR(INDEX($S$3:$S$6255,SMALL(IF(ISNUMBER(SEARCH("",$S$3:$S$6255)),ROW($S$1:$S$6253),""),ROW(S5644))),"")</f>
        <v>Větrušice</v>
      </c>
      <c r="U5646" t="s">
        <v>4790</v>
      </c>
      <c r="V5646">
        <v>592790.0</v>
      </c>
    </row>
    <row r="5647" spans="19:22" ht="12.75">
      <c r="S5647" t="str">
        <f>IF(ISNUMBER(SEARCH(ZAKL_DATA!$B$18,FU!$U5647)),U5647,"")</f>
        <v>Větřkovice</v>
      </c>
      <c r="T5647" t="str">
        <f t="array" ref="T5647">IFERROR(INDEX($S$3:$S$6255,SMALL(IF(ISNUMBER(SEARCH("",$S$3:$S$6255)),ROW($S$1:$S$6253),""),ROW(S5645))),"")</f>
        <v>Větřkovice</v>
      </c>
      <c r="U5647" t="s">
        <v>6974</v>
      </c>
      <c r="V5647">
        <v>592803.0</v>
      </c>
    </row>
    <row r="5648" spans="19:22" ht="12.75">
      <c r="S5648" t="str">
        <f>IF(ISNUMBER(SEARCH(ZAKL_DATA!$B$18,FU!$U5648)),U5648,"")</f>
        <v>Větřní</v>
      </c>
      <c r="T5648" t="str">
        <f t="array" ref="T5648">IFERROR(INDEX($S$3:$S$6255,SMALL(IF(ISNUMBER(SEARCH("",$S$3:$S$6255)),ROW($S$1:$S$6253),""),ROW(S5646))),"")</f>
        <v>Větřní</v>
      </c>
      <c r="U5648" t="s">
        <v>5257</v>
      </c>
      <c r="V5648">
        <v>592820.0</v>
      </c>
    </row>
    <row r="5649" spans="19:22" ht="12.75">
      <c r="S5649" t="str">
        <f>IF(ISNUMBER(SEARCH(ZAKL_DATA!$B$18,FU!$U5649)),U5649,"")</f>
        <v>Vevčice</v>
      </c>
      <c r="T5649" t="str">
        <f t="array" ref="T5649">IFERROR(INDEX($S$3:$S$6255,SMALL(IF(ISNUMBER(SEARCH("",$S$3:$S$6255)),ROW($S$1:$S$6253),""),ROW(S5647))),"")</f>
        <v>Vevčice</v>
      </c>
      <c r="U5649" t="s">
        <v>8667</v>
      </c>
      <c r="V5649">
        <v>592838.0</v>
      </c>
    </row>
    <row r="5650" spans="19:22" ht="12.75">
      <c r="S5650" t="str">
        <f>IF(ISNUMBER(SEARCH(ZAKL_DATA!$B$18,FU!$U5650)),U5650,"")</f>
        <v>Veverská Bítýška</v>
      </c>
      <c r="T5650" t="str">
        <f t="array" ref="T5650">IFERROR(INDEX($S$3:$S$6255,SMALL(IF(ISNUMBER(SEARCH("",$S$3:$S$6255)),ROW($S$1:$S$6253),""),ROW(S5648))),"")</f>
        <v>Veverská Bítýška</v>
      </c>
      <c r="U5650" t="s">
        <v>7941</v>
      </c>
      <c r="V5650">
        <v>592846.0</v>
      </c>
    </row>
    <row r="5651" spans="19:22" ht="12.75">
      <c r="S5651" t="str">
        <f>IF(ISNUMBER(SEARCH(ZAKL_DATA!$B$18,FU!$U5651)),U5651,"")</f>
        <v>Veverské Knínice</v>
      </c>
      <c r="T5651" t="str">
        <f t="array" ref="T5651">IFERROR(INDEX($S$3:$S$6255,SMALL(IF(ISNUMBER(SEARCH("",$S$3:$S$6255)),ROW($S$1:$S$6253),""),ROW(S5649))),"")</f>
        <v>Veverské Knínice</v>
      </c>
      <c r="U5651" t="s">
        <v>7942</v>
      </c>
      <c r="V5651">
        <v>592854.0</v>
      </c>
    </row>
    <row r="5652" spans="19:22" ht="12.75">
      <c r="S5652" t="str">
        <f>IF(ISNUMBER(SEARCH(ZAKL_DATA!$B$18,FU!$U5652)),U5652,"")</f>
        <v>Věž</v>
      </c>
      <c r="T5652" t="str">
        <f t="array" ref="T5652">IFERROR(INDEX($S$3:$S$6255,SMALL(IF(ISNUMBER(SEARCH("",$S$3:$S$6255)),ROW($S$1:$S$6253),""),ROW(S5650))),"")</f>
        <v>Věž</v>
      </c>
      <c r="U5652" t="s">
        <v>6946</v>
      </c>
      <c r="V5652">
        <v>592862.0</v>
      </c>
    </row>
    <row r="5653" spans="19:22" ht="12.75">
      <c r="S5653" t="str">
        <f>IF(ISNUMBER(SEARCH(ZAKL_DATA!$B$18,FU!$U5653)),U5653,"")</f>
        <v>Věžky</v>
      </c>
      <c r="T5653" t="str">
        <f t="array" ref="T5653">IFERROR(INDEX($S$3:$S$6255,SMALL(IF(ISNUMBER(SEARCH("",$S$3:$S$6255)),ROW($S$1:$S$6253),""),ROW(S5651))),"")</f>
        <v>Věžky</v>
      </c>
      <c r="U5653" t="s">
        <v>5775</v>
      </c>
      <c r="V5653">
        <v>592871.0</v>
      </c>
    </row>
    <row r="5654" spans="19:22" ht="12.75">
      <c r="S5654" t="str">
        <f>IF(ISNUMBER(SEARCH(ZAKL_DATA!$B$18,FU!$U5654)),U5654,"")</f>
        <v>Věžky</v>
      </c>
      <c r="T5654" t="str">
        <f t="array" ref="T5654">IFERROR(INDEX($S$3:$S$6255,SMALL(IF(ISNUMBER(SEARCH("",$S$3:$S$6255)),ROW($S$1:$S$6253),""),ROW(S5652))),"")</f>
        <v>Věžky</v>
      </c>
      <c r="U5654" t="s">
        <v>5775</v>
      </c>
      <c r="V5654">
        <v>592889.0</v>
      </c>
    </row>
    <row r="5655" spans="19:22" ht="12.75">
      <c r="S5655" t="str">
        <f>IF(ISNUMBER(SEARCH(ZAKL_DATA!$B$18,FU!$U5655)),U5655,"")</f>
        <v>Věžná</v>
      </c>
      <c r="T5655" t="str">
        <f t="array" ref="T5655">IFERROR(INDEX($S$3:$S$6255,SMALL(IF(ISNUMBER(SEARCH("",$S$3:$S$6255)),ROW($S$1:$S$6253),""),ROW(S5653))),"")</f>
        <v>Věžná</v>
      </c>
      <c r="U5655" t="s">
        <v>5491</v>
      </c>
      <c r="V5655">
        <v>592897.0</v>
      </c>
    </row>
    <row r="5656" spans="19:22" ht="12.75">
      <c r="S5656" t="str">
        <f>IF(ISNUMBER(SEARCH(ZAKL_DATA!$B$18,FU!$U5656)),U5656,"")</f>
        <v>Věžná</v>
      </c>
      <c r="T5656" t="str">
        <f t="array" ref="T5656">IFERROR(INDEX($S$3:$S$6255,SMALL(IF(ISNUMBER(SEARCH("",$S$3:$S$6255)),ROW($S$1:$S$6253),""),ROW(S5654))),"")</f>
        <v>Věžná</v>
      </c>
      <c r="U5656" t="s">
        <v>5491</v>
      </c>
      <c r="V5656">
        <v>592901.0</v>
      </c>
    </row>
    <row r="5657" spans="19:22" ht="12.75">
      <c r="S5657" t="str">
        <f>IF(ISNUMBER(SEARCH(ZAKL_DATA!$B$18,FU!$U5657)),U5657,"")</f>
        <v>Věžnice</v>
      </c>
      <c r="T5657" t="str">
        <f t="array" ref="T5657">IFERROR(INDEX($S$3:$S$6255,SMALL(IF(ISNUMBER(SEARCH("",$S$3:$S$6255)),ROW($S$1:$S$6253),""),ROW(S5655))),"")</f>
        <v>Věžnice</v>
      </c>
      <c r="U5657" t="s">
        <v>6947</v>
      </c>
      <c r="V5657">
        <v>592919.0</v>
      </c>
    </row>
    <row r="5658" spans="19:22" ht="12.75">
      <c r="S5658" t="str">
        <f>IF(ISNUMBER(SEARCH(ZAKL_DATA!$B$18,FU!$U5658)),U5658,"")</f>
        <v>Věžnice</v>
      </c>
      <c r="T5658" t="str">
        <f t="array" ref="T5658">IFERROR(INDEX($S$3:$S$6255,SMALL(IF(ISNUMBER(SEARCH("",$S$3:$S$6255)),ROW($S$1:$S$6253),""),ROW(S5656))),"")</f>
        <v>Věžnice</v>
      </c>
      <c r="U5658" t="s">
        <v>6947</v>
      </c>
      <c r="V5658">
        <v>592927.0</v>
      </c>
    </row>
    <row r="5659" spans="19:22" ht="12.75">
      <c r="S5659" t="str">
        <f>IF(ISNUMBER(SEARCH(ZAKL_DATA!$B$18,FU!$U5659)),U5659,"")</f>
        <v>Věžnička</v>
      </c>
      <c r="T5659" t="str">
        <f t="array" ref="T5659">IFERROR(INDEX($S$3:$S$6255,SMALL(IF(ISNUMBER(SEARCH("",$S$3:$S$6255)),ROW($S$1:$S$6253),""),ROW(S5657))),"")</f>
        <v>Věžnička</v>
      </c>
      <c r="U5659" t="s">
        <v>8222</v>
      </c>
      <c r="V5659">
        <v>592935.0</v>
      </c>
    </row>
    <row r="5660" spans="19:22" ht="12.75">
      <c r="S5660" t="str">
        <f>IF(ISNUMBER(SEARCH(ZAKL_DATA!$B$18,FU!$U5660)),U5660,"")</f>
        <v>Věžovatá Pláně</v>
      </c>
      <c r="T5660" t="str">
        <f t="array" ref="T5660">IFERROR(INDEX($S$3:$S$6255,SMALL(IF(ISNUMBER(SEARCH("",$S$3:$S$6255)),ROW($S$1:$S$6253),""),ROW(S5658))),"")</f>
        <v>Věžovatá Pláně</v>
      </c>
      <c r="U5660" t="s">
        <v>4565</v>
      </c>
      <c r="V5660">
        <v>592943.0</v>
      </c>
    </row>
    <row r="5661" spans="19:22" ht="12.75">
      <c r="S5661" t="str">
        <f>IF(ISNUMBER(SEARCH(ZAKL_DATA!$B$18,FU!$U5661)),U5661,"")</f>
        <v>Vchynice</v>
      </c>
      <c r="T5661" t="str">
        <f t="array" ref="T5661">IFERROR(INDEX($S$3:$S$6255,SMALL(IF(ISNUMBER(SEARCH("",$S$3:$S$6255)),ROW($S$1:$S$6253),""),ROW(S5659))),"")</f>
        <v>Vchynice</v>
      </c>
      <c r="U5661" t="s">
        <v>6666</v>
      </c>
      <c r="V5661">
        <v>592978.0</v>
      </c>
    </row>
    <row r="5662" spans="19:22" ht="12.75">
      <c r="S5662" t="str">
        <f>IF(ISNUMBER(SEARCH(ZAKL_DATA!$B$18,FU!$U5662)),U5662,"")</f>
        <v>Víceměřice</v>
      </c>
      <c r="T5662" t="str">
        <f t="array" ref="T5662">IFERROR(INDEX($S$3:$S$6255,SMALL(IF(ISNUMBER(SEARCH("",$S$3:$S$6255)),ROW($S$1:$S$6253),""),ROW(S5660))),"")</f>
        <v>Víceměřice</v>
      </c>
      <c r="U5662" t="s">
        <v>8359</v>
      </c>
      <c r="V5662">
        <v>592986.0</v>
      </c>
    </row>
    <row r="5663" spans="19:22" ht="12.75">
      <c r="S5663" t="str">
        <f>IF(ISNUMBER(SEARCH(ZAKL_DATA!$B$18,FU!$U5663)),U5663,"")</f>
        <v>Vícemil</v>
      </c>
      <c r="T5663" t="str">
        <f t="array" ref="T5663">IFERROR(INDEX($S$3:$S$6255,SMALL(IF(ISNUMBER(SEARCH("",$S$3:$S$6255)),ROW($S$1:$S$6253),""),ROW(S5661))),"")</f>
        <v>Vícemil</v>
      </c>
      <c r="U5663" t="s">
        <v>6251</v>
      </c>
      <c r="V5663">
        <v>592994.0</v>
      </c>
    </row>
    <row r="5664" spans="19:22" ht="12.75">
      <c r="S5664" t="str">
        <f>IF(ISNUMBER(SEARCH(ZAKL_DATA!$B$18,FU!$U5664)),U5664,"")</f>
        <v>Vícenice</v>
      </c>
      <c r="T5664" t="str">
        <f t="array" ref="T5664">IFERROR(INDEX($S$3:$S$6255,SMALL(IF(ISNUMBER(SEARCH("",$S$3:$S$6255)),ROW($S$1:$S$6253),""),ROW(S5662))),"")</f>
        <v>Vícenice</v>
      </c>
      <c r="U5664" t="s">
        <v>8238</v>
      </c>
      <c r="V5664">
        <v>593001.0</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3782</v>
      </c>
      <c r="V5665">
        <v>593010.0</v>
      </c>
    </row>
    <row r="5666" spans="19:22" ht="12.75">
      <c r="S5666" t="str">
        <f>IF(ISNUMBER(SEARCH(ZAKL_DATA!$B$18,FU!$U5666)),U5666,"")</f>
        <v>Vícov</v>
      </c>
      <c r="T5666" t="str">
        <f t="array" ref="T5666">IFERROR(INDEX($S$3:$S$6255,SMALL(IF(ISNUMBER(SEARCH("",$S$3:$S$6255)),ROW($S$1:$S$6253),""),ROW(S5664))),"")</f>
        <v>Vícov</v>
      </c>
      <c r="U5666" t="s">
        <v>8360</v>
      </c>
      <c r="V5666">
        <v>593028.0</v>
      </c>
    </row>
    <row r="5667" spans="19:22" ht="12.75">
      <c r="S5667" t="str">
        <f>IF(ISNUMBER(SEARCH(ZAKL_DATA!$B$18,FU!$U5667)),U5667,"")</f>
        <v>Vidče</v>
      </c>
      <c r="T5667" t="str">
        <f t="array" ref="T5667">IFERROR(INDEX($S$3:$S$6255,SMALL(IF(ISNUMBER(SEARCH("",$S$3:$S$6255)),ROW($S$1:$S$6253),""),ROW(S5665))),"")</f>
        <v>Vidče</v>
      </c>
      <c r="U5667" t="s">
        <v>5203</v>
      </c>
      <c r="V5667">
        <v>593036.0</v>
      </c>
    </row>
    <row r="5668" spans="19:22" ht="12.75">
      <c r="S5668" t="str">
        <f>IF(ISNUMBER(SEARCH(ZAKL_DATA!$B$18,FU!$U5668)),U5668,"")</f>
        <v>Vídeň</v>
      </c>
      <c r="T5668" t="str">
        <f t="array" ref="T5668">IFERROR(INDEX($S$3:$S$6255,SMALL(IF(ISNUMBER(SEARCH("",$S$3:$S$6255)),ROW($S$1:$S$6253),""),ROW(S5666))),"")</f>
        <v>Vídeň</v>
      </c>
      <c r="U5668" t="s">
        <v>8802</v>
      </c>
      <c r="V5668">
        <v>593044.0</v>
      </c>
    </row>
    <row r="5669" spans="19:22" ht="12.75">
      <c r="S5669" t="str">
        <f>IF(ISNUMBER(SEARCH(ZAKL_DATA!$B$18,FU!$U5669)),U5669,"")</f>
        <v>Vidice</v>
      </c>
      <c r="T5669" t="str">
        <f t="array" ref="T5669">IFERROR(INDEX($S$3:$S$6255,SMALL(IF(ISNUMBER(SEARCH("",$S$3:$S$6255)),ROW($S$1:$S$6253),""),ROW(S5667))),"")</f>
        <v>Vidice</v>
      </c>
      <c r="U5669" t="s">
        <v>4405</v>
      </c>
      <c r="V5669">
        <v>593052.0</v>
      </c>
    </row>
    <row r="5670" spans="19:22" ht="12.75">
      <c r="S5670" t="str">
        <f>IF(ISNUMBER(SEARCH(ZAKL_DATA!$B$18,FU!$U5670)),U5670,"")</f>
        <v>Vidice</v>
      </c>
      <c r="T5670" t="str">
        <f t="array" ref="T5670">IFERROR(INDEX($S$3:$S$6255,SMALL(IF(ISNUMBER(SEARCH("",$S$3:$S$6255)),ROW($S$1:$S$6253),""),ROW(S5668))),"")</f>
        <v>Vidice</v>
      </c>
      <c r="U5670" t="s">
        <v>4405</v>
      </c>
      <c r="V5670">
        <v>593061.0</v>
      </c>
    </row>
    <row r="5671" spans="19:22" ht="12.75">
      <c r="S5671" t="str">
        <f>IF(ISNUMBER(SEARCH(ZAKL_DATA!$B$18,FU!$U5671)),U5671,"")</f>
        <v>Vidim</v>
      </c>
      <c r="T5671" t="str">
        <f t="array" ref="T5671">IFERROR(INDEX($S$3:$S$6255,SMALL(IF(ISNUMBER(SEARCH("",$S$3:$S$6255)),ROW($S$1:$S$6253),""),ROW(S5669))),"")</f>
        <v>Vidim</v>
      </c>
      <c r="U5671" t="s">
        <v>4157</v>
      </c>
      <c r="V5671">
        <v>593079.0</v>
      </c>
    </row>
    <row r="5672" spans="19:22" ht="12.75">
      <c r="S5672" t="str">
        <f>IF(ISNUMBER(SEARCH(ZAKL_DATA!$B$18,FU!$U5672)),U5672,"")</f>
        <v>Vidlatá Seč</v>
      </c>
      <c r="T5672" t="str">
        <f t="array" ref="T5672">IFERROR(INDEX($S$3:$S$6255,SMALL(IF(ISNUMBER(SEARCH("",$S$3:$S$6255)),ROW($S$1:$S$6253),""),ROW(S5670))),"")</f>
        <v>Vidlatá Seč</v>
      </c>
      <c r="U5672" t="s">
        <v>7612</v>
      </c>
      <c r="V5672">
        <v>593087.0</v>
      </c>
    </row>
    <row r="5673" spans="19:22" ht="12.75">
      <c r="S5673" t="str">
        <f>IF(ISNUMBER(SEARCH(ZAKL_DATA!$B$18,FU!$U5673)),U5673,"")</f>
        <v>Vidnava</v>
      </c>
      <c r="T5673" t="str">
        <f t="array" ref="T5673">IFERROR(INDEX($S$3:$S$6255,SMALL(IF(ISNUMBER(SEARCH("",$S$3:$S$6255)),ROW($S$1:$S$6253),""),ROW(S5671))),"")</f>
        <v>Vidnava</v>
      </c>
      <c r="U5673" t="s">
        <v>4988</v>
      </c>
      <c r="V5673">
        <v>593095.0</v>
      </c>
    </row>
    <row r="5674" spans="19:22" ht="12.75">
      <c r="S5674" t="str">
        <f>IF(ISNUMBER(SEARCH(ZAKL_DATA!$B$18,FU!$U5674)),U5674,"")</f>
        <v>Vidochov</v>
      </c>
      <c r="T5674" t="str">
        <f t="array" ref="T5674">IFERROR(INDEX($S$3:$S$6255,SMALL(IF(ISNUMBER(SEARCH("",$S$3:$S$6255)),ROW($S$1:$S$6253),""),ROW(S5672))),"")</f>
        <v>Vidochov</v>
      </c>
      <c r="U5674" t="s">
        <v>7273</v>
      </c>
      <c r="V5674">
        <v>593117.0</v>
      </c>
    </row>
    <row r="5675" spans="19:22" ht="12.75">
      <c r="S5675" t="str">
        <f>IF(ISNUMBER(SEARCH(ZAKL_DATA!$B$18,FU!$U5675)),U5675,"")</f>
        <v>Vidonín</v>
      </c>
      <c r="T5675" t="str">
        <f t="array" ref="T5675">IFERROR(INDEX($S$3:$S$6255,SMALL(IF(ISNUMBER(SEARCH("",$S$3:$S$6255)),ROW($S$1:$S$6253),""),ROW(S5673))),"")</f>
        <v>Vidonín</v>
      </c>
      <c r="U5675" t="s">
        <v>8803</v>
      </c>
      <c r="V5675">
        <v>593125.0</v>
      </c>
    </row>
    <row r="5676" spans="19:22" ht="12.75">
      <c r="S5676" t="str">
        <f>IF(ISNUMBER(SEARCH(ZAKL_DATA!$B$18,FU!$U5676)),U5676,"")</f>
        <v>Vidov</v>
      </c>
      <c r="T5676" t="str">
        <f t="array" ref="T5676">IFERROR(INDEX($S$3:$S$6255,SMALL(IF(ISNUMBER(SEARCH("",$S$3:$S$6255)),ROW($S$1:$S$6253),""),ROW(S5674))),"")</f>
        <v>Vidov</v>
      </c>
      <c r="U5676" t="s">
        <v>4513</v>
      </c>
      <c r="V5676">
        <v>593141.0</v>
      </c>
    </row>
    <row r="5677" spans="19:22" ht="12.75">
      <c r="S5677" t="str">
        <f>IF(ISNUMBER(SEARCH(ZAKL_DATA!$B$18,FU!$U5677)),U5677,"")</f>
        <v>Vigantice</v>
      </c>
      <c r="T5677" t="str">
        <f t="array" ref="T5677">IFERROR(INDEX($S$3:$S$6255,SMALL(IF(ISNUMBER(SEARCH("",$S$3:$S$6255)),ROW($S$1:$S$6253),""),ROW(S5675))),"")</f>
        <v>Vigantice</v>
      </c>
      <c r="U5677" t="s">
        <v>5205</v>
      </c>
      <c r="V5677">
        <v>593150.0</v>
      </c>
    </row>
    <row r="5678" spans="19:22" ht="12.75">
      <c r="S5678" t="str">
        <f>IF(ISNUMBER(SEARCH(ZAKL_DATA!$B$18,FU!$U5678)),U5678,"")</f>
        <v>Víchová nad Jizerou</v>
      </c>
      <c r="T5678" t="str">
        <f t="array" ref="T5678">IFERROR(INDEX($S$3:$S$6255,SMALL(IF(ISNUMBER(SEARCH("",$S$3:$S$6255)),ROW($S$1:$S$6253),""),ROW(S5676))),"")</f>
        <v>Víchová nad Jizerou</v>
      </c>
      <c r="U5678" t="s">
        <v>7529</v>
      </c>
      <c r="V5678">
        <v>593168.0</v>
      </c>
    </row>
    <row r="5679" spans="19:22" ht="12.75">
      <c r="S5679" t="str">
        <f>IF(ISNUMBER(SEARCH(ZAKL_DATA!$B$18,FU!$U5679)),U5679,"")</f>
        <v>Vikantice</v>
      </c>
      <c r="T5679" t="str">
        <f t="array" ref="T5679">IFERROR(INDEX($S$3:$S$6255,SMALL(IF(ISNUMBER(SEARCH("",$S$3:$S$6255)),ROW($S$1:$S$6253),""),ROW(S5677))),"")</f>
        <v>Vikantice</v>
      </c>
      <c r="U5679" t="s">
        <v>5816</v>
      </c>
      <c r="V5679">
        <v>593184.0</v>
      </c>
    </row>
    <row r="5680" spans="19:22" ht="12.75">
      <c r="S5680" t="str">
        <f>IF(ISNUMBER(SEARCH(ZAKL_DATA!$B$18,FU!$U5680)),U5680,"")</f>
        <v>Vikýřovice</v>
      </c>
      <c r="T5680" t="str">
        <f t="array" ref="T5680">IFERROR(INDEX($S$3:$S$6255,SMALL(IF(ISNUMBER(SEARCH("",$S$3:$S$6255)),ROW($S$1:$S$6253),""),ROW(S5678))),"")</f>
        <v>Vikýřovice</v>
      </c>
      <c r="U5680" t="s">
        <v>6924</v>
      </c>
      <c r="V5680">
        <v>593192.0</v>
      </c>
    </row>
    <row r="5681" spans="19:22" ht="12.75">
      <c r="S5681" t="str">
        <f>IF(ISNUMBER(SEARCH(ZAKL_DATA!$B$18,FU!$U5681)),U5681,"")</f>
        <v>Vílanec</v>
      </c>
      <c r="T5681" t="str">
        <f t="array" ref="T5681">IFERROR(INDEX($S$3:$S$6255,SMALL(IF(ISNUMBER(SEARCH("",$S$3:$S$6255)),ROW($S$1:$S$6253),""),ROW(S5679))),"")</f>
        <v>Vílanec</v>
      </c>
      <c r="U5681" t="s">
        <v>8223</v>
      </c>
      <c r="V5681">
        <v>593214.0</v>
      </c>
    </row>
    <row r="5682" spans="19:22" ht="12.75">
      <c r="S5682" t="str">
        <f>IF(ISNUMBER(SEARCH(ZAKL_DATA!$B$18,FU!$U5682)),U5682,"")</f>
        <v>Vilantice</v>
      </c>
      <c r="T5682" t="str">
        <f t="array" ref="T5682">IFERROR(INDEX($S$3:$S$6255,SMALL(IF(ISNUMBER(SEARCH("",$S$3:$S$6255)),ROW($S$1:$S$6253),""),ROW(S5680))),"")</f>
        <v>Vilantice</v>
      </c>
      <c r="U5682" t="s">
        <v>7339</v>
      </c>
      <c r="V5682">
        <v>593222.0</v>
      </c>
    </row>
    <row r="5683" spans="19:22" ht="12.75">
      <c r="S5683" t="str">
        <f>IF(ISNUMBER(SEARCH(ZAKL_DATA!$B$18,FU!$U5683)),U5683,"")</f>
        <v>Vilémov</v>
      </c>
      <c r="T5683" t="str">
        <f t="array" ref="T5683">IFERROR(INDEX($S$3:$S$6255,SMALL(IF(ISNUMBER(SEARCH("",$S$3:$S$6255)),ROW($S$1:$S$6253),""),ROW(S5681))),"")</f>
        <v>Vilémov</v>
      </c>
      <c r="U5683" t="s">
        <v>6420</v>
      </c>
      <c r="V5683">
        <v>593231.0</v>
      </c>
    </row>
    <row r="5684" spans="19:22" ht="12.75">
      <c r="S5684" t="str">
        <f>IF(ISNUMBER(SEARCH(ZAKL_DATA!$B$18,FU!$U5684)),U5684,"")</f>
        <v>Vilémov</v>
      </c>
      <c r="T5684" t="str">
        <f t="array" ref="T5684">IFERROR(INDEX($S$3:$S$6255,SMALL(IF(ISNUMBER(SEARCH("",$S$3:$S$6255)),ROW($S$1:$S$6253),""),ROW(S5682))),"")</f>
        <v>Vilémov</v>
      </c>
      <c r="U5684" t="s">
        <v>6420</v>
      </c>
      <c r="V5684">
        <v>593249.0</v>
      </c>
    </row>
    <row r="5685" spans="19:22" ht="12.75">
      <c r="S5685" t="str">
        <f>IF(ISNUMBER(SEARCH(ZAKL_DATA!$B$18,FU!$U5685)),U5685,"")</f>
        <v>Vilémov</v>
      </c>
      <c r="T5685" t="str">
        <f t="array" ref="T5685">IFERROR(INDEX($S$3:$S$6255,SMALL(IF(ISNUMBER(SEARCH("",$S$3:$S$6255)),ROW($S$1:$S$6253),""),ROW(S5683))),"")</f>
        <v>Vilémov</v>
      </c>
      <c r="U5685" t="s">
        <v>6420</v>
      </c>
      <c r="V5685">
        <v>593257.0</v>
      </c>
    </row>
    <row r="5686" spans="19:22" ht="12.75">
      <c r="S5686" t="str">
        <f>IF(ISNUMBER(SEARCH(ZAKL_DATA!$B$18,FU!$U5686)),U5686,"")</f>
        <v>Vilémov</v>
      </c>
      <c r="T5686" t="str">
        <f t="array" ref="T5686">IFERROR(INDEX($S$3:$S$6255,SMALL(IF(ISNUMBER(SEARCH("",$S$3:$S$6255)),ROW($S$1:$S$6253),""),ROW(S5684))),"")</f>
        <v>Vilémov</v>
      </c>
      <c r="U5686" t="s">
        <v>6420</v>
      </c>
      <c r="V5686">
        <v>593265.0</v>
      </c>
    </row>
    <row r="5687" spans="19:22" ht="12.75">
      <c r="S5687" t="str">
        <f>IF(ISNUMBER(SEARCH(ZAKL_DATA!$B$18,FU!$U5687)),U5687,"")</f>
        <v>Vilémovice</v>
      </c>
      <c r="T5687" t="str">
        <f t="array" ref="T5687">IFERROR(INDEX($S$3:$S$6255,SMALL(IF(ISNUMBER(SEARCH("",$S$3:$S$6255)),ROW($S$1:$S$6253),""),ROW(S5685))),"")</f>
        <v>Vilémovice</v>
      </c>
      <c r="U5687" t="s">
        <v>6948</v>
      </c>
      <c r="V5687">
        <v>593273.0</v>
      </c>
    </row>
    <row r="5688" spans="19:22" ht="12.75">
      <c r="S5688" t="str">
        <f>IF(ISNUMBER(SEARCH(ZAKL_DATA!$B$18,FU!$U5688)),U5688,"")</f>
        <v>Vilémovice</v>
      </c>
      <c r="T5688" t="str">
        <f t="array" ref="T5688">IFERROR(INDEX($S$3:$S$6255,SMALL(IF(ISNUMBER(SEARCH("",$S$3:$S$6255)),ROW($S$1:$S$6253),""),ROW(S5686))),"")</f>
        <v>Vilémovice</v>
      </c>
      <c r="U5688" t="s">
        <v>6948</v>
      </c>
      <c r="V5688">
        <v>593281.0</v>
      </c>
    </row>
    <row r="5689" spans="19:22" ht="12.75">
      <c r="S5689" t="str">
        <f>IF(ISNUMBER(SEARCH(ZAKL_DATA!$B$18,FU!$U5689)),U5689,"")</f>
        <v>Vilice</v>
      </c>
      <c r="T5689" t="str">
        <f t="array" ref="T5689">IFERROR(INDEX($S$3:$S$6255,SMALL(IF(ISNUMBER(SEARCH("",$S$3:$S$6255)),ROW($S$1:$S$6253),""),ROW(S5687))),"")</f>
        <v>Vilice</v>
      </c>
      <c r="U5689" t="s">
        <v>5825</v>
      </c>
      <c r="V5689">
        <v>593290.0</v>
      </c>
    </row>
    <row r="5690" spans="19:22" ht="12.75">
      <c r="S5690" t="str">
        <f>IF(ISNUMBER(SEARCH(ZAKL_DATA!$B$18,FU!$U5690)),U5690,"")</f>
        <v>Vimperk</v>
      </c>
      <c r="T5690" t="str">
        <f t="array" ref="T5690">IFERROR(INDEX($S$3:$S$6255,SMALL(IF(ISNUMBER(SEARCH("",$S$3:$S$6255)),ROW($S$1:$S$6253),""),ROW(S5688))),"")</f>
        <v>Vimperk</v>
      </c>
      <c r="U5690" t="s">
        <v>5628</v>
      </c>
      <c r="V5690">
        <v>593320.0</v>
      </c>
    </row>
    <row r="5691" spans="19:22" ht="12.75">
      <c r="S5691" t="str">
        <f>IF(ISNUMBER(SEARCH(ZAKL_DATA!$B$18,FU!$U5691)),U5691,"")</f>
        <v>Vinary</v>
      </c>
      <c r="T5691" t="str">
        <f t="array" ref="T5691">IFERROR(INDEX($S$3:$S$6255,SMALL(IF(ISNUMBER(SEARCH("",$S$3:$S$6255)),ROW($S$1:$S$6253),""),ROW(S5689))),"")</f>
        <v>Vinary</v>
      </c>
      <c r="U5691" t="s">
        <v>7052</v>
      </c>
      <c r="V5691">
        <v>593338.0</v>
      </c>
    </row>
    <row r="5692" spans="19:22" ht="12.75">
      <c r="S5692" t="str">
        <f>IF(ISNUMBER(SEARCH(ZAKL_DATA!$B$18,FU!$U5692)),U5692,"")</f>
        <v>Vinary</v>
      </c>
      <c r="T5692" t="str">
        <f t="array" ref="T5692">IFERROR(INDEX($S$3:$S$6255,SMALL(IF(ISNUMBER(SEARCH("",$S$3:$S$6255)),ROW($S$1:$S$6253),""),ROW(S5690))),"")</f>
        <v>Vinary</v>
      </c>
      <c r="U5692" t="s">
        <v>7052</v>
      </c>
      <c r="V5692">
        <v>593346.0</v>
      </c>
    </row>
    <row r="5693" spans="19:22" ht="12.75">
      <c r="S5693" t="str">
        <f>IF(ISNUMBER(SEARCH(ZAKL_DATA!$B$18,FU!$U5693)),U5693,"")</f>
        <v>Vinaře</v>
      </c>
      <c r="T5693" t="str">
        <f t="array" ref="T5693">IFERROR(INDEX($S$3:$S$6255,SMALL(IF(ISNUMBER(SEARCH("",$S$3:$S$6255)),ROW($S$1:$S$6253),""),ROW(S5691))),"")</f>
        <v>Vinaře</v>
      </c>
      <c r="U5693" t="s">
        <v>4406</v>
      </c>
      <c r="V5693">
        <v>593354.0</v>
      </c>
    </row>
    <row r="5694" spans="19:22" ht="12.75">
      <c r="S5694" t="str">
        <f>IF(ISNUMBER(SEARCH(ZAKL_DATA!$B$18,FU!$U5694)),U5694,"")</f>
        <v>Vinařice</v>
      </c>
      <c r="T5694" t="str">
        <f t="array" ref="T5694">IFERROR(INDEX($S$3:$S$6255,SMALL(IF(ISNUMBER(SEARCH("",$S$3:$S$6255)),ROW($S$1:$S$6253),""),ROW(S5692))),"")</f>
        <v>Vinařice</v>
      </c>
      <c r="U5694" t="s">
        <v>4263</v>
      </c>
      <c r="V5694">
        <v>593371.0</v>
      </c>
    </row>
    <row r="5695" spans="19:22" ht="12.75">
      <c r="S5695" t="str">
        <f>IF(ISNUMBER(SEARCH(ZAKL_DATA!$B$18,FU!$U5695)),U5695,"")</f>
        <v>Vinařice</v>
      </c>
      <c r="T5695" t="str">
        <f t="array" ref="T5695">IFERROR(INDEX($S$3:$S$6255,SMALL(IF(ISNUMBER(SEARCH("",$S$3:$S$6255)),ROW($S$1:$S$6253),""),ROW(S5693))),"")</f>
        <v>Vinařice</v>
      </c>
      <c r="U5695" t="s">
        <v>4263</v>
      </c>
      <c r="V5695">
        <v>593389.0</v>
      </c>
    </row>
    <row r="5696" spans="19:22" ht="12.75">
      <c r="S5696" t="str">
        <f>IF(ISNUMBER(SEARCH(ZAKL_DATA!$B$18,FU!$U5696)),U5696,"")</f>
        <v>Vinařice</v>
      </c>
      <c r="T5696" t="str">
        <f t="array" ref="T5696">IFERROR(INDEX($S$3:$S$6255,SMALL(IF(ISNUMBER(SEARCH("",$S$3:$S$6255)),ROW($S$1:$S$6253),""),ROW(S5694))),"")</f>
        <v>Vinařice</v>
      </c>
      <c r="U5696" t="s">
        <v>4263</v>
      </c>
      <c r="V5696">
        <v>593397.0</v>
      </c>
    </row>
    <row r="5697" spans="19:22" ht="12.75">
      <c r="S5697" t="str">
        <f>IF(ISNUMBER(SEARCH(ZAKL_DATA!$B$18,FU!$U5697)),U5697,"")</f>
        <v>Vinařice</v>
      </c>
      <c r="T5697" t="str">
        <f t="array" ref="T5697">IFERROR(INDEX($S$3:$S$6255,SMALL(IF(ISNUMBER(SEARCH("",$S$3:$S$6255)),ROW($S$1:$S$6253),""),ROW(S5695))),"")</f>
        <v>Vinařice</v>
      </c>
      <c r="U5697" t="s">
        <v>4263</v>
      </c>
      <c r="V5697">
        <v>593401.0</v>
      </c>
    </row>
    <row r="5698" spans="19:22" ht="12.75">
      <c r="S5698" t="str">
        <f>IF(ISNUMBER(SEARCH(ZAKL_DATA!$B$18,FU!$U5698)),U5698,"")</f>
        <v>Vincencov</v>
      </c>
      <c r="T5698" t="str">
        <f t="array" ref="T5698">IFERROR(INDEX($S$3:$S$6255,SMALL(IF(ISNUMBER(SEARCH("",$S$3:$S$6255)),ROW($S$1:$S$6253),""),ROW(S5696))),"")</f>
        <v>Vincencov</v>
      </c>
      <c r="U5698" t="s">
        <v>5159</v>
      </c>
      <c r="V5698">
        <v>593419.0</v>
      </c>
    </row>
    <row r="5699" spans="19:22" ht="12.75">
      <c r="S5699" t="str">
        <f>IF(ISNUMBER(SEARCH(ZAKL_DATA!$B$18,FU!$U5699)),U5699,"")</f>
        <v>Vinec</v>
      </c>
      <c r="T5699" t="str">
        <f t="array" ref="T5699">IFERROR(INDEX($S$3:$S$6255,SMALL(IF(ISNUMBER(SEARCH("",$S$3:$S$6255)),ROW($S$1:$S$6253),""),ROW(S5697))),"")</f>
        <v>Vinec</v>
      </c>
      <c r="U5699" t="s">
        <v>7033</v>
      </c>
      <c r="V5699">
        <v>593427.0</v>
      </c>
    </row>
    <row r="5700" spans="19:22" ht="12.75">
      <c r="S5700" t="str">
        <f>IF(ISNUMBER(SEARCH(ZAKL_DATA!$B$18,FU!$U5700)),U5700,"")</f>
        <v>Viničné Šumice</v>
      </c>
      <c r="T5700" t="str">
        <f t="array" ref="T5700">IFERROR(INDEX($S$3:$S$6255,SMALL(IF(ISNUMBER(SEARCH("",$S$3:$S$6255)),ROW($S$1:$S$6253),""),ROW(S5698))),"")</f>
        <v>Viničné Šumice</v>
      </c>
      <c r="U5700" t="s">
        <v>7943</v>
      </c>
      <c r="V5700">
        <v>593435.0</v>
      </c>
    </row>
    <row r="5701" spans="19:22" ht="12.75">
      <c r="S5701" t="str">
        <f>IF(ISNUMBER(SEARCH(ZAKL_DATA!$B$18,FU!$U5701)),U5701,"")</f>
        <v>Vintířov</v>
      </c>
      <c r="T5701" t="str">
        <f t="array" ref="T5701">IFERROR(INDEX($S$3:$S$6255,SMALL(IF(ISNUMBER(SEARCH("",$S$3:$S$6255)),ROW($S$1:$S$6253),""),ROW(S5699))),"")</f>
        <v>Vintířov</v>
      </c>
      <c r="U5701" t="s">
        <v>6231</v>
      </c>
      <c r="V5701">
        <v>593443.0</v>
      </c>
    </row>
    <row r="5702" spans="19:22" ht="12.75">
      <c r="S5702" t="str">
        <f>IF(ISNUMBER(SEARCH(ZAKL_DATA!$B$18,FU!$U5702)),U5702,"")</f>
        <v>Vír</v>
      </c>
      <c r="T5702" t="str">
        <f t="array" ref="T5702">IFERROR(INDEX($S$3:$S$6255,SMALL(IF(ISNUMBER(SEARCH("",$S$3:$S$6255)),ROW($S$1:$S$6253),""),ROW(S5700))),"")</f>
        <v>Vír</v>
      </c>
      <c r="U5702" t="s">
        <v>8804</v>
      </c>
      <c r="V5702">
        <v>593460.0</v>
      </c>
    </row>
    <row r="5703" spans="19:22" ht="12.75">
      <c r="S5703" t="str">
        <f>IF(ISNUMBER(SEARCH(ZAKL_DATA!$B$18,FU!$U5703)),U5703,"")</f>
        <v>Víska</v>
      </c>
      <c r="T5703" t="str">
        <f t="array" ref="T5703">IFERROR(INDEX($S$3:$S$6255,SMALL(IF(ISNUMBER(SEARCH("",$S$3:$S$6255)),ROW($S$1:$S$6253),""),ROW(S5701))),"")</f>
        <v>Víska</v>
      </c>
      <c r="U5703" t="s">
        <v>7260</v>
      </c>
      <c r="V5703">
        <v>593478.0</v>
      </c>
    </row>
    <row r="5704" spans="19:22" ht="12.75">
      <c r="S5704" t="str">
        <f>IF(ISNUMBER(SEARCH(ZAKL_DATA!$B$18,FU!$U5704)),U5704,"")</f>
        <v>Víska u Jevíčka</v>
      </c>
      <c r="T5704" t="str">
        <f t="array" ref="T5704">IFERROR(INDEX($S$3:$S$6255,SMALL(IF(ISNUMBER(SEARCH("",$S$3:$S$6255)),ROW($S$1:$S$6253),""),ROW(S5702))),"")</f>
        <v>Víska u Jevíčka</v>
      </c>
      <c r="U5704" t="s">
        <v>7613</v>
      </c>
      <c r="V5704">
        <v>593486.0</v>
      </c>
    </row>
    <row r="5705" spans="19:22" ht="12.75">
      <c r="S5705" t="str">
        <f>IF(ISNUMBER(SEARCH(ZAKL_DATA!$B$18,FU!$U5705)),U5705,"")</f>
        <v>Vísky</v>
      </c>
      <c r="T5705" t="str">
        <f t="array" ref="T5705">IFERROR(INDEX($S$3:$S$6255,SMALL(IF(ISNUMBER(SEARCH("",$S$3:$S$6255)),ROW($S$1:$S$6253),""),ROW(S5703))),"")</f>
        <v>Vísky</v>
      </c>
      <c r="U5705" t="s">
        <v>7641</v>
      </c>
      <c r="V5705">
        <v>593494.0</v>
      </c>
    </row>
    <row r="5706" spans="19:22" ht="12.75">
      <c r="S5706" t="str">
        <f>IF(ISNUMBER(SEARCH(ZAKL_DATA!$B$18,FU!$U5706)),U5706,"")</f>
        <v>Vísky</v>
      </c>
      <c r="T5706" t="str">
        <f t="array" ref="T5706">IFERROR(INDEX($S$3:$S$6255,SMALL(IF(ISNUMBER(SEARCH("",$S$3:$S$6255)),ROW($S$1:$S$6253),""),ROW(S5704))),"")</f>
        <v>Vísky</v>
      </c>
      <c r="U5706" t="s">
        <v>7641</v>
      </c>
      <c r="V5706">
        <v>593508.0</v>
      </c>
    </row>
    <row r="5707" spans="19:22" ht="12.75">
      <c r="S5707" t="str">
        <f>IF(ISNUMBER(SEARCH(ZAKL_DATA!$B$18,FU!$U5707)),U5707,"")</f>
        <v>Višňová</v>
      </c>
      <c r="T5707" t="str">
        <f t="array" ref="T5707">IFERROR(INDEX($S$3:$S$6255,SMALL(IF(ISNUMBER(SEARCH("",$S$3:$S$6255)),ROW($S$1:$S$6253),""),ROW(S5705))),"")</f>
        <v>Višňová</v>
      </c>
      <c r="U5707" t="s">
        <v>3735</v>
      </c>
      <c r="V5707">
        <v>593516.0</v>
      </c>
    </row>
    <row r="5708" spans="19:22" ht="12.75">
      <c r="S5708" t="str">
        <f>IF(ISNUMBER(SEARCH(ZAKL_DATA!$B$18,FU!$U5708)),U5708,"")</f>
        <v>Višňová</v>
      </c>
      <c r="T5708" t="str">
        <f t="array" ref="T5708">IFERROR(INDEX($S$3:$S$6255,SMALL(IF(ISNUMBER(SEARCH("",$S$3:$S$6255)),ROW($S$1:$S$6253),""),ROW(S5706))),"")</f>
        <v>Višňová</v>
      </c>
      <c r="U5708" t="s">
        <v>3735</v>
      </c>
      <c r="V5708">
        <v>593524.0</v>
      </c>
    </row>
    <row r="5709" spans="19:22" ht="12.75">
      <c r="S5709" t="str">
        <f>IF(ISNUMBER(SEARCH(ZAKL_DATA!$B$18,FU!$U5709)),U5709,"")</f>
        <v>Višňová</v>
      </c>
      <c r="T5709" t="str">
        <f t="array" ref="T5709">IFERROR(INDEX($S$3:$S$6255,SMALL(IF(ISNUMBER(SEARCH("",$S$3:$S$6255)),ROW($S$1:$S$6253),""),ROW(S5707))),"")</f>
        <v>Višňová</v>
      </c>
      <c r="U5709" t="s">
        <v>3735</v>
      </c>
      <c r="V5709">
        <v>593532.0</v>
      </c>
    </row>
    <row r="5710" spans="19:22" ht="12.75">
      <c r="S5710" t="str">
        <f>IF(ISNUMBER(SEARCH(ZAKL_DATA!$B$18,FU!$U5710)),U5710,"")</f>
        <v>Višňové</v>
      </c>
      <c r="T5710" t="str">
        <f t="array" ref="T5710">IFERROR(INDEX($S$3:$S$6255,SMALL(IF(ISNUMBER(SEARCH("",$S$3:$S$6255)),ROW($S$1:$S$6253),""),ROW(S5708))),"")</f>
        <v>Višňové</v>
      </c>
      <c r="U5710" t="s">
        <v>8668</v>
      </c>
      <c r="V5710">
        <v>593559.0</v>
      </c>
    </row>
    <row r="5711" spans="19:22" ht="12.75">
      <c r="S5711" t="str">
        <f>IF(ISNUMBER(SEARCH(ZAKL_DATA!$B$18,FU!$U5711)),U5711,"")</f>
        <v>Vítanov</v>
      </c>
      <c r="T5711" t="str">
        <f t="array" ref="T5711">IFERROR(INDEX($S$3:$S$6255,SMALL(IF(ISNUMBER(SEARCH("",$S$3:$S$6255)),ROW($S$1:$S$6253),""),ROW(S5709))),"")</f>
        <v>Vítanov</v>
      </c>
      <c r="U5711" t="s">
        <v>7166</v>
      </c>
      <c r="V5711">
        <v>593567.0</v>
      </c>
    </row>
    <row r="5712" spans="19:22" ht="12.75">
      <c r="S5712" t="str">
        <f>IF(ISNUMBER(SEARCH(ZAKL_DATA!$B$18,FU!$U5712)),U5712,"")</f>
        <v>Vitčice</v>
      </c>
      <c r="T5712" t="str">
        <f t="array" ref="T5712">IFERROR(INDEX($S$3:$S$6255,SMALL(IF(ISNUMBER(SEARCH("",$S$3:$S$6255)),ROW($S$1:$S$6253),""),ROW(S5710))),"")</f>
        <v>Vitčice</v>
      </c>
      <c r="U5712" t="s">
        <v>8361</v>
      </c>
      <c r="V5712">
        <v>593583.0</v>
      </c>
    </row>
    <row r="5713" spans="19:22" ht="12.75">
      <c r="S5713" t="str">
        <f>IF(ISNUMBER(SEARCH(ZAKL_DATA!$B$18,FU!$U5713)),U5713,"")</f>
        <v>Vítějeves</v>
      </c>
      <c r="T5713" t="str">
        <f t="array" ref="T5713">IFERROR(INDEX($S$3:$S$6255,SMALL(IF(ISNUMBER(SEARCH("",$S$3:$S$6255)),ROW($S$1:$S$6253),""),ROW(S5711))),"")</f>
        <v>Vítějeves</v>
      </c>
      <c r="U5713" t="s">
        <v>7614</v>
      </c>
      <c r="V5713">
        <v>593591.0</v>
      </c>
    </row>
    <row r="5714" spans="19:22" ht="12.75">
      <c r="S5714" t="str">
        <f>IF(ISNUMBER(SEARCH(ZAKL_DATA!$B$18,FU!$U5714)),U5714,"")</f>
        <v>Vitějovice</v>
      </c>
      <c r="T5714" t="str">
        <f t="array" ref="T5714">IFERROR(INDEX($S$3:$S$6255,SMALL(IF(ISNUMBER(SEARCH("",$S$3:$S$6255)),ROW($S$1:$S$6253),""),ROW(S5712))),"")</f>
        <v>Vitějovice</v>
      </c>
      <c r="U5714" t="s">
        <v>5629</v>
      </c>
      <c r="V5714">
        <v>593605.0</v>
      </c>
    </row>
    <row r="5715" spans="19:22" ht="12.75">
      <c r="S5715" t="str">
        <f>IF(ISNUMBER(SEARCH(ZAKL_DATA!$B$18,FU!$U5715)),U5715,"")</f>
        <v>Vítězná</v>
      </c>
      <c r="T5715" t="str">
        <f t="array" ref="T5715">IFERROR(INDEX($S$3:$S$6255,SMALL(IF(ISNUMBER(SEARCH("",$S$3:$S$6255)),ROW($S$1:$S$6253),""),ROW(S5713))),"")</f>
        <v>Vítězná</v>
      </c>
      <c r="U5715" t="s">
        <v>7681</v>
      </c>
      <c r="V5715">
        <v>593613.0</v>
      </c>
    </row>
    <row r="5716" spans="19:22" ht="12.75">
      <c r="S5716" t="str">
        <f>IF(ISNUMBER(SEARCH(ZAKL_DATA!$B$18,FU!$U5716)),U5716,"")</f>
        <v>Vitice</v>
      </c>
      <c r="T5716" t="str">
        <f t="array" ref="T5716">IFERROR(INDEX($S$3:$S$6255,SMALL(IF(ISNUMBER(SEARCH("",$S$3:$S$6255)),ROW($S$1:$S$6253),""),ROW(S5714))),"")</f>
        <v>Vitice</v>
      </c>
      <c r="U5716" t="s">
        <v>4340</v>
      </c>
      <c r="V5716">
        <v>593621.0</v>
      </c>
    </row>
    <row r="5717" spans="19:22" ht="12.75">
      <c r="S5717" t="str">
        <f>IF(ISNUMBER(SEARCH(ZAKL_DATA!$B$18,FU!$U5717)),U5717,"")</f>
        <v>Vitín</v>
      </c>
      <c r="T5717" t="str">
        <f t="array" ref="T5717">IFERROR(INDEX($S$3:$S$6255,SMALL(IF(ISNUMBER(SEARCH("",$S$3:$S$6255)),ROW($S$1:$S$6253),""),ROW(S5715))),"")</f>
        <v>Vitín</v>
      </c>
      <c r="U5717" t="s">
        <v>4528</v>
      </c>
      <c r="V5717">
        <v>593630.0</v>
      </c>
    </row>
    <row r="5718" spans="19:22" ht="12.75">
      <c r="S5718" t="str">
        <f>IF(ISNUMBER(SEARCH(ZAKL_DATA!$B$18,FU!$U5718)),U5718,"")</f>
        <v>Vitiněves</v>
      </c>
      <c r="T5718" t="str">
        <f t="array" ref="T5718">IFERROR(INDEX($S$3:$S$6255,SMALL(IF(ISNUMBER(SEARCH("",$S$3:$S$6255)),ROW($S$1:$S$6253),""),ROW(S5716))),"")</f>
        <v>Vitiněves</v>
      </c>
      <c r="U5718" t="s">
        <v>7275</v>
      </c>
      <c r="V5718">
        <v>593648.0</v>
      </c>
    </row>
    <row r="5719" spans="19:22" ht="12.75">
      <c r="S5719" t="str">
        <f>IF(ISNUMBER(SEARCH(ZAKL_DATA!$B$18,FU!$U5719)),U5719,"")</f>
        <v>Vítkov</v>
      </c>
      <c r="T5719" t="str">
        <f t="array" ref="T5719">IFERROR(INDEX($S$3:$S$6255,SMALL(IF(ISNUMBER(SEARCH("",$S$3:$S$6255)),ROW($S$1:$S$6253),""),ROW(S5717))),"")</f>
        <v>Vítkov</v>
      </c>
      <c r="U5719" t="s">
        <v>3779</v>
      </c>
      <c r="V5719">
        <v>593656.0</v>
      </c>
    </row>
    <row r="5720" spans="19:22" ht="12.75">
      <c r="S5720" t="str">
        <f>IF(ISNUMBER(SEARCH(ZAKL_DATA!$B$18,FU!$U5720)),U5720,"")</f>
        <v>Vítkovice</v>
      </c>
      <c r="T5720" t="str">
        <f t="array" ref="T5720">IFERROR(INDEX($S$3:$S$6255,SMALL(IF(ISNUMBER(SEARCH("",$S$3:$S$6255)),ROW($S$1:$S$6253),""),ROW(S5718))),"")</f>
        <v>Vítkovice</v>
      </c>
      <c r="U5720" t="s">
        <v>7530</v>
      </c>
      <c r="V5720">
        <v>593664.0</v>
      </c>
    </row>
    <row r="5721" spans="19:22" ht="12.75">
      <c r="S5721" t="str">
        <f>IF(ISNUMBER(SEARCH(ZAKL_DATA!$B$18,FU!$U5721)),U5721,"")</f>
        <v>Vítonice</v>
      </c>
      <c r="T5721" t="str">
        <f t="array" ref="T5721">IFERROR(INDEX($S$3:$S$6255,SMALL(IF(ISNUMBER(SEARCH("",$S$3:$S$6255)),ROW($S$1:$S$6253),""),ROW(S5719))),"")</f>
        <v>Vítonice</v>
      </c>
      <c r="U5721" t="s">
        <v>8285</v>
      </c>
      <c r="V5721">
        <v>593681.0</v>
      </c>
    </row>
    <row r="5722" spans="19:22" ht="12.75">
      <c r="S5722" t="str">
        <f>IF(ISNUMBER(SEARCH(ZAKL_DATA!$B$18,FU!$U5722)),U5722,"")</f>
        <v>Vítonice</v>
      </c>
      <c r="T5722" t="str">
        <f t="array" ref="T5722">IFERROR(INDEX($S$3:$S$6255,SMALL(IF(ISNUMBER(SEARCH("",$S$3:$S$6255)),ROW($S$1:$S$6253),""),ROW(S5720))),"")</f>
        <v>Vítonice</v>
      </c>
      <c r="U5722" t="s">
        <v>8285</v>
      </c>
      <c r="V5722">
        <v>593699.0</v>
      </c>
    </row>
    <row r="5723" spans="19:22" ht="12.75">
      <c r="S5723" t="str">
        <f>IF(ISNUMBER(SEARCH(ZAKL_DATA!$B$18,FU!$U5723)),U5723,"")</f>
        <v>Vizovice</v>
      </c>
      <c r="T5723" t="str">
        <f t="array" ref="T5723">IFERROR(INDEX($S$3:$S$6255,SMALL(IF(ISNUMBER(SEARCH("",$S$3:$S$6255)),ROW($S$1:$S$6253),""),ROW(S5721))),"")</f>
        <v>Vizovice</v>
      </c>
      <c r="U5723" t="s">
        <v>8052</v>
      </c>
      <c r="V5723">
        <v>593702.0</v>
      </c>
    </row>
    <row r="5724" spans="19:22" ht="12.75">
      <c r="S5724" t="str">
        <f>IF(ISNUMBER(SEARCH(ZAKL_DATA!$B$18,FU!$U5724)),U5724,"")</f>
        <v>Vižina</v>
      </c>
      <c r="T5724" t="str">
        <f t="array" ref="T5724">IFERROR(INDEX($S$3:$S$6255,SMALL(IF(ISNUMBER(SEARCH("",$S$3:$S$6255)),ROW($S$1:$S$6253),""),ROW(S5722))),"")</f>
        <v>Vižina</v>
      </c>
      <c r="U5724" t="s">
        <v>4358</v>
      </c>
      <c r="V5724">
        <v>593711.0</v>
      </c>
    </row>
    <row r="5725" spans="19:22" ht="12.75">
      <c r="S5725" t="str">
        <f>IF(ISNUMBER(SEARCH(ZAKL_DATA!$B$18,FU!$U5725)),U5725,"")</f>
        <v>Vlačice</v>
      </c>
      <c r="T5725" t="str">
        <f t="array" ref="T5725">IFERROR(INDEX($S$3:$S$6255,SMALL(IF(ISNUMBER(SEARCH("",$S$3:$S$6255)),ROW($S$1:$S$6253),""),ROW(S5723))),"")</f>
        <v>Vlačice</v>
      </c>
      <c r="U5725" t="s">
        <v>4407</v>
      </c>
      <c r="V5725">
        <v>593729.0</v>
      </c>
    </row>
    <row r="5726" spans="19:22" ht="12.75">
      <c r="S5726" t="str">
        <f>IF(ISNUMBER(SEARCH(ZAKL_DATA!$B$18,FU!$U5726)),U5726,"")</f>
        <v>Vladislav</v>
      </c>
      <c r="T5726" t="str">
        <f t="array" ref="T5726">IFERROR(INDEX($S$3:$S$6255,SMALL(IF(ISNUMBER(SEARCH("",$S$3:$S$6255)),ROW($S$1:$S$6253),""),ROW(S5724))),"")</f>
        <v>Vladislav</v>
      </c>
      <c r="U5726" t="s">
        <v>8453</v>
      </c>
      <c r="V5726">
        <v>593737.0</v>
      </c>
    </row>
    <row r="5727" spans="19:22" ht="12.75">
      <c r="S5727" t="str">
        <f>IF(ISNUMBER(SEARCH(ZAKL_DATA!$B$18,FU!$U5727)),U5727,"")</f>
        <v>Vlachova Lhota</v>
      </c>
      <c r="T5727" t="str">
        <f t="array" ref="T5727">IFERROR(INDEX($S$3:$S$6255,SMALL(IF(ISNUMBER(SEARCH("",$S$3:$S$6255)),ROW($S$1:$S$6253),""),ROW(S5725))),"")</f>
        <v>Vlachova Lhota</v>
      </c>
      <c r="U5727" t="s">
        <v>8134</v>
      </c>
      <c r="V5727">
        <v>593745.0</v>
      </c>
    </row>
    <row r="5728" spans="19:22" ht="12.75">
      <c r="S5728" t="str">
        <f>IF(ISNUMBER(SEARCH(ZAKL_DATA!$B$18,FU!$U5728)),U5728,"")</f>
        <v>Vlachovice</v>
      </c>
      <c r="T5728" t="str">
        <f t="array" ref="T5728">IFERROR(INDEX($S$3:$S$6255,SMALL(IF(ISNUMBER(SEARCH("",$S$3:$S$6255)),ROW($S$1:$S$6253),""),ROW(S5726))),"")</f>
        <v>Vlachovice</v>
      </c>
      <c r="U5728" t="s">
        <v>8053</v>
      </c>
      <c r="V5728">
        <v>593753.0</v>
      </c>
    </row>
    <row r="5729" spans="19:22" ht="12.75">
      <c r="S5729" t="str">
        <f>IF(ISNUMBER(SEARCH(ZAKL_DATA!$B$18,FU!$U5729)),U5729,"")</f>
        <v>Vlachovice</v>
      </c>
      <c r="T5729" t="str">
        <f t="array" ref="T5729">IFERROR(INDEX($S$3:$S$6255,SMALL(IF(ISNUMBER(SEARCH("",$S$3:$S$6255)),ROW($S$1:$S$6253),""),ROW(S5727))),"")</f>
        <v>Vlachovice</v>
      </c>
      <c r="U5729" t="s">
        <v>8053</v>
      </c>
      <c r="V5729">
        <v>593761.0</v>
      </c>
    </row>
    <row r="5730" spans="19:22" ht="12.75">
      <c r="S5730" t="str">
        <f>IF(ISNUMBER(SEARCH(ZAKL_DATA!$B$18,FU!$U5730)),U5730,"")</f>
        <v>Vlachovo Březí</v>
      </c>
      <c r="T5730" t="str">
        <f t="array" ref="T5730">IFERROR(INDEX($S$3:$S$6255,SMALL(IF(ISNUMBER(SEARCH("",$S$3:$S$6255)),ROW($S$1:$S$6253),""),ROW(S5728))),"")</f>
        <v>Vlachovo Březí</v>
      </c>
      <c r="U5730" t="s">
        <v>5630</v>
      </c>
      <c r="V5730">
        <v>593770.0</v>
      </c>
    </row>
    <row r="5731" spans="19:22" ht="12.75">
      <c r="S5731" t="str">
        <f>IF(ISNUMBER(SEARCH(ZAKL_DATA!$B$18,FU!$U5731)),U5731,"")</f>
        <v>Vlasatice</v>
      </c>
      <c r="T5731" t="str">
        <f t="array" ref="T5731">IFERROR(INDEX($S$3:$S$6255,SMALL(IF(ISNUMBER(SEARCH("",$S$3:$S$6255)),ROW($S$1:$S$6253),""),ROW(S5729))),"")</f>
        <v>Vlasatice</v>
      </c>
      <c r="U5731" t="s">
        <v>8007</v>
      </c>
      <c r="V5731">
        <v>593788.0</v>
      </c>
    </row>
    <row r="5732" spans="19:22" ht="12.75">
      <c r="S5732" t="str">
        <f>IF(ISNUMBER(SEARCH(ZAKL_DATA!$B$18,FU!$U5732)),U5732,"")</f>
        <v>Vlastec</v>
      </c>
      <c r="T5732" t="str">
        <f t="array" ref="T5732">IFERROR(INDEX($S$3:$S$6255,SMALL(IF(ISNUMBER(SEARCH("",$S$3:$S$6255)),ROW($S$1:$S$6253),""),ROW(S5730))),"")</f>
        <v>Vlastec</v>
      </c>
      <c r="U5732" t="s">
        <v>8906</v>
      </c>
      <c r="V5732">
        <v>593796.0</v>
      </c>
    </row>
    <row r="5733" spans="19:22" ht="12.75">
      <c r="S5733" t="str">
        <f>IF(ISNUMBER(SEARCH(ZAKL_DATA!$B$18,FU!$U5733)),U5733,"")</f>
        <v>Vlastějovice</v>
      </c>
      <c r="T5733" t="str">
        <f t="array" ref="T5733">IFERROR(INDEX($S$3:$S$6255,SMALL(IF(ISNUMBER(SEARCH("",$S$3:$S$6255)),ROW($S$1:$S$6253),""),ROW(S5731))),"")</f>
        <v>Vlastějovice</v>
      </c>
      <c r="U5733" t="s">
        <v>4408</v>
      </c>
      <c r="V5733">
        <v>593800.0</v>
      </c>
    </row>
    <row r="5734" spans="19:22" ht="12.75">
      <c r="S5734" t="str">
        <f>IF(ISNUMBER(SEARCH(ZAKL_DATA!$B$18,FU!$U5734)),U5734,"")</f>
        <v>Vlastiboř</v>
      </c>
      <c r="T5734" t="str">
        <f t="array" ref="T5734">IFERROR(INDEX($S$3:$S$6255,SMALL(IF(ISNUMBER(SEARCH("",$S$3:$S$6255)),ROW($S$1:$S$6253),""),ROW(S5732))),"")</f>
        <v>Vlastiboř</v>
      </c>
      <c r="U5734" t="s">
        <v>5826</v>
      </c>
      <c r="V5734">
        <v>593818.0</v>
      </c>
    </row>
    <row r="5735" spans="19:22" ht="12.75">
      <c r="S5735" t="str">
        <f>IF(ISNUMBER(SEARCH(ZAKL_DATA!$B$18,FU!$U5735)),U5735,"")</f>
        <v>Vlastiboř</v>
      </c>
      <c r="T5735" t="str">
        <f t="array" ref="T5735">IFERROR(INDEX($S$3:$S$6255,SMALL(IF(ISNUMBER(SEARCH("",$S$3:$S$6255)),ROW($S$1:$S$6253),""),ROW(S5733))),"")</f>
        <v>Vlastiboř</v>
      </c>
      <c r="U5735" t="s">
        <v>5826</v>
      </c>
      <c r="V5735">
        <v>593826.0</v>
      </c>
    </row>
    <row r="5736" spans="19:22" ht="12.75">
      <c r="S5736" t="str">
        <f>IF(ISNUMBER(SEARCH(ZAKL_DATA!$B$18,FU!$U5736)),U5736,"")</f>
        <v>Vlastibořice</v>
      </c>
      <c r="T5736" t="str">
        <f t="array" ref="T5736">IFERROR(INDEX($S$3:$S$6255,SMALL(IF(ISNUMBER(SEARCH("",$S$3:$S$6255)),ROW($S$1:$S$6253),""),ROW(S5734))),"")</f>
        <v>Vlastibořice</v>
      </c>
      <c r="U5736" t="s">
        <v>6552</v>
      </c>
      <c r="V5736">
        <v>593834.0</v>
      </c>
    </row>
    <row r="5737" spans="19:22" ht="12.75">
      <c r="S5737" t="str">
        <f>IF(ISNUMBER(SEARCH(ZAKL_DATA!$B$18,FU!$U5737)),U5737,"")</f>
        <v>Vlastislav</v>
      </c>
      <c r="T5737" t="str">
        <f t="array" ref="T5737">IFERROR(INDEX($S$3:$S$6255,SMALL(IF(ISNUMBER(SEARCH("",$S$3:$S$6255)),ROW($S$1:$S$6253),""),ROW(S5735))),"")</f>
        <v>Vlastislav</v>
      </c>
      <c r="U5737" t="s">
        <v>6667</v>
      </c>
      <c r="V5737">
        <v>593842.0</v>
      </c>
    </row>
    <row r="5738" spans="19:22" ht="12.75">
      <c r="S5738" t="str">
        <f>IF(ISNUMBER(SEARCH(ZAKL_DATA!$B$18,FU!$U5738)),U5738,"")</f>
        <v>Vlašim</v>
      </c>
      <c r="T5738" t="str">
        <f t="array" ref="T5738">IFERROR(INDEX($S$3:$S$6255,SMALL(IF(ISNUMBER(SEARCH("",$S$3:$S$6255)),ROW($S$1:$S$6253),""),ROW(S5736))),"")</f>
        <v>Vlašim</v>
      </c>
      <c r="U5738" t="s">
        <v>4056</v>
      </c>
      <c r="V5738">
        <v>593851.0</v>
      </c>
    </row>
    <row r="5739" spans="19:22" ht="12.75">
      <c r="S5739" t="str">
        <f>IF(ISNUMBER(SEARCH(ZAKL_DATA!$B$18,FU!$U5739)),U5739,"")</f>
        <v>Vlčatín</v>
      </c>
      <c r="T5739" t="str">
        <f t="array" ref="T5739">IFERROR(INDEX($S$3:$S$6255,SMALL(IF(ISNUMBER(SEARCH("",$S$3:$S$6255)),ROW($S$1:$S$6253),""),ROW(S5737))),"")</f>
        <v>Vlčatín</v>
      </c>
      <c r="U5739" t="s">
        <v>8454</v>
      </c>
      <c r="V5739">
        <v>593869.0</v>
      </c>
    </row>
    <row r="5740" spans="19:22" ht="12.75">
      <c r="S5740" t="str">
        <f>IF(ISNUMBER(SEARCH(ZAKL_DATA!$B$18,FU!$U5740)),U5740,"")</f>
        <v>Vlčetínec</v>
      </c>
      <c r="T5740" t="str">
        <f t="array" ref="T5740">IFERROR(INDEX($S$3:$S$6255,SMALL(IF(ISNUMBER(SEARCH("",$S$3:$S$6255)),ROW($S$1:$S$6253),""),ROW(S5738))),"")</f>
        <v>Vlčetínec</v>
      </c>
      <c r="U5740" t="s">
        <v>8891</v>
      </c>
      <c r="V5740">
        <v>593877.0</v>
      </c>
    </row>
    <row r="5741" spans="19:22" ht="12.75">
      <c r="S5741" t="str">
        <f>IF(ISNUMBER(SEARCH(ZAKL_DATA!$B$18,FU!$U5741)),U5741,"")</f>
        <v>Vlčeves</v>
      </c>
      <c r="T5741" t="str">
        <f t="array" ref="T5741">IFERROR(INDEX($S$3:$S$6255,SMALL(IF(ISNUMBER(SEARCH("",$S$3:$S$6255)),ROW($S$1:$S$6253),""),ROW(S5739))),"")</f>
        <v>Vlčeves</v>
      </c>
      <c r="U5741" t="s">
        <v>6461</v>
      </c>
      <c r="V5741">
        <v>593885.0</v>
      </c>
    </row>
    <row r="5742" spans="19:22" ht="12.75">
      <c r="S5742" t="str">
        <f>IF(ISNUMBER(SEARCH(ZAKL_DATA!$B$18,FU!$U5742)),U5742,"")</f>
        <v>Vlčí</v>
      </c>
      <c r="T5742" t="str">
        <f t="array" ref="T5742">IFERROR(INDEX($S$3:$S$6255,SMALL(IF(ISNUMBER(SEARCH("",$S$3:$S$6255)),ROW($S$1:$S$6253),""),ROW(S5740))),"")</f>
        <v>Vlčí</v>
      </c>
      <c r="U5742" t="s">
        <v>6733</v>
      </c>
      <c r="V5742">
        <v>593893.0</v>
      </c>
    </row>
    <row r="5743" spans="19:22" ht="12.75">
      <c r="S5743" t="str">
        <f>IF(ISNUMBER(SEARCH(ZAKL_DATA!$B$18,FU!$U5743)),U5743,"")</f>
        <v>Vlčí Habřina</v>
      </c>
      <c r="T5743" t="str">
        <f t="array" ref="T5743">IFERROR(INDEX($S$3:$S$6255,SMALL(IF(ISNUMBER(SEARCH("",$S$3:$S$6255)),ROW($S$1:$S$6253),""),ROW(S5741))),"")</f>
        <v>Vlčí Habřina</v>
      </c>
      <c r="U5743" t="s">
        <v>7420</v>
      </c>
      <c r="V5743">
        <v>593907.0</v>
      </c>
    </row>
    <row r="5744" spans="19:22" ht="12.75">
      <c r="S5744" t="str">
        <f>IF(ISNUMBER(SEARCH(ZAKL_DATA!$B$18,FU!$U5744)),U5744,"")</f>
        <v>Vlčice</v>
      </c>
      <c r="T5744" t="str">
        <f t="array" ref="T5744">IFERROR(INDEX($S$3:$S$6255,SMALL(IF(ISNUMBER(SEARCH("",$S$3:$S$6255)),ROW($S$1:$S$6253),""),ROW(S5742))),"")</f>
        <v>Vlčice</v>
      </c>
      <c r="U5744" t="s">
        <v>4992</v>
      </c>
      <c r="V5744">
        <v>593923.0</v>
      </c>
    </row>
    <row r="5745" spans="19:22" ht="12.75">
      <c r="S5745" t="str">
        <f>IF(ISNUMBER(SEARCH(ZAKL_DATA!$B$18,FU!$U5745)),U5745,"")</f>
        <v>Vlčice</v>
      </c>
      <c r="T5745" t="str">
        <f t="array" ref="T5745">IFERROR(INDEX($S$3:$S$6255,SMALL(IF(ISNUMBER(SEARCH("",$S$3:$S$6255)),ROW($S$1:$S$6253),""),ROW(S5743))),"")</f>
        <v>Vlčice</v>
      </c>
      <c r="U5745" t="s">
        <v>4992</v>
      </c>
      <c r="V5745">
        <v>593931.0</v>
      </c>
    </row>
    <row r="5746" spans="19:22" ht="12.75">
      <c r="S5746" t="str">
        <f>IF(ISNUMBER(SEARCH(ZAKL_DATA!$B$18,FU!$U5746)),U5746,"")</f>
        <v>Vlčkov</v>
      </c>
      <c r="T5746" t="str">
        <f t="array" ref="T5746">IFERROR(INDEX($S$3:$S$6255,SMALL(IF(ISNUMBER(SEARCH("",$S$3:$S$6255)),ROW($S$1:$S$6253),""),ROW(S5744))),"")</f>
        <v>Vlčkov</v>
      </c>
      <c r="U5746" t="s">
        <v>7753</v>
      </c>
      <c r="V5746">
        <v>593958.0</v>
      </c>
    </row>
    <row r="5747" spans="19:22" ht="12.75">
      <c r="S5747" t="str">
        <f>IF(ISNUMBER(SEARCH(ZAKL_DATA!$B$18,FU!$U5747)),U5747,"")</f>
        <v>Vlčková</v>
      </c>
      <c r="T5747" t="str">
        <f t="array" ref="T5747">IFERROR(INDEX($S$3:$S$6255,SMALL(IF(ISNUMBER(SEARCH("",$S$3:$S$6255)),ROW($S$1:$S$6253),""),ROW(S5745))),"")</f>
        <v>Vlčková</v>
      </c>
      <c r="U5747" t="s">
        <v>8054</v>
      </c>
      <c r="V5747">
        <v>593966.0</v>
      </c>
    </row>
    <row r="5748" spans="19:22" ht="12.75">
      <c r="S5748" t="str">
        <f>IF(ISNUMBER(SEARCH(ZAKL_DATA!$B$18,FU!$U5748)),U5748,"")</f>
        <v>Vlčkovice v Podkrkonoší</v>
      </c>
      <c r="T5748" t="str">
        <f t="array" ref="T5748">IFERROR(INDEX($S$3:$S$6255,SMALL(IF(ISNUMBER(SEARCH("",$S$3:$S$6255)),ROW($S$1:$S$6253),""),ROW(S5746))),"")</f>
        <v>Vlčkovice v Podkrkonoší</v>
      </c>
      <c r="U5748" t="s">
        <v>7682</v>
      </c>
      <c r="V5748">
        <v>593974.0</v>
      </c>
    </row>
    <row r="5749" spans="19:22" ht="12.75">
      <c r="S5749" t="str">
        <f>IF(ISNUMBER(SEARCH(ZAKL_DATA!$B$18,FU!$U5749)),U5749,"")</f>
        <v>Vlčnov</v>
      </c>
      <c r="T5749" t="str">
        <f t="array" ref="T5749">IFERROR(INDEX($S$3:$S$6255,SMALL(IF(ISNUMBER(SEARCH("",$S$3:$S$6255)),ROW($S$1:$S$6253),""),ROW(S5747))),"")</f>
        <v>Vlčnov</v>
      </c>
      <c r="U5749" t="s">
        <v>8514</v>
      </c>
      <c r="V5749">
        <v>593982.0</v>
      </c>
    </row>
    <row r="5750" spans="19:22" ht="12.75">
      <c r="S5750" t="str">
        <f>IF(ISNUMBER(SEARCH(ZAKL_DATA!$B$18,FU!$U5750)),U5750,"")</f>
        <v>Vlčtejn</v>
      </c>
      <c r="T5750" t="str">
        <f t="array" ref="T5750">IFERROR(INDEX($S$3:$S$6255,SMALL(IF(ISNUMBER(SEARCH("",$S$3:$S$6255)),ROW($S$1:$S$6253),""),ROW(S5748))),"")</f>
        <v>Vlčtejn</v>
      </c>
      <c r="U5750" t="s">
        <v>4934</v>
      </c>
      <c r="V5750">
        <v>593991.0</v>
      </c>
    </row>
    <row r="5751" spans="19:22" ht="12.75">
      <c r="S5751" t="str">
        <f>IF(ISNUMBER(SEARCH(ZAKL_DATA!$B$18,FU!$U5751)),U5751,"")</f>
        <v>Vlkančice</v>
      </c>
      <c r="T5751" t="str">
        <f t="array" ref="T5751">IFERROR(INDEX($S$3:$S$6255,SMALL(IF(ISNUMBER(SEARCH("",$S$3:$S$6255)),ROW($S$1:$S$6253),""),ROW(S5749))),"")</f>
        <v>Vlkančice</v>
      </c>
      <c r="U5751" t="s">
        <v>4341</v>
      </c>
      <c r="V5751">
        <v>594008.0</v>
      </c>
    </row>
    <row r="5752" spans="19:22" ht="12.75">
      <c r="S5752" t="str">
        <f>IF(ISNUMBER(SEARCH(ZAKL_DATA!$B$18,FU!$U5752)),U5752,"")</f>
        <v>Vlkaneč</v>
      </c>
      <c r="T5752" t="str">
        <f t="array" ref="T5752">IFERROR(INDEX($S$3:$S$6255,SMALL(IF(ISNUMBER(SEARCH("",$S$3:$S$6255)),ROW($S$1:$S$6253),""),ROW(S5750))),"")</f>
        <v>Vlkaneč</v>
      </c>
      <c r="U5752" t="s">
        <v>4409</v>
      </c>
      <c r="V5752">
        <v>594016.0</v>
      </c>
    </row>
    <row r="5753" spans="19:22" ht="12.75">
      <c r="S5753" t="str">
        <f>IF(ISNUMBER(SEARCH(ZAKL_DATA!$B$18,FU!$U5753)),U5753,"")</f>
        <v>Vlkanov</v>
      </c>
      <c r="T5753" t="str">
        <f t="array" ref="T5753">IFERROR(INDEX($S$3:$S$6255,SMALL(IF(ISNUMBER(SEARCH("",$S$3:$S$6255)),ROW($S$1:$S$6253),""),ROW(S5751))),"")</f>
        <v>Vlkanov</v>
      </c>
      <c r="U5753" t="s">
        <v>6698</v>
      </c>
      <c r="V5753">
        <v>594024.0</v>
      </c>
    </row>
    <row r="5754" spans="19:22" ht="12.75">
      <c r="S5754" t="str">
        <f>IF(ISNUMBER(SEARCH(ZAKL_DATA!$B$18,FU!$U5754)),U5754,"")</f>
        <v>Vlkanov</v>
      </c>
      <c r="T5754" t="str">
        <f t="array" ref="T5754">IFERROR(INDEX($S$3:$S$6255,SMALL(IF(ISNUMBER(SEARCH("",$S$3:$S$6255)),ROW($S$1:$S$6253),""),ROW(S5752))),"")</f>
        <v>Vlkanov</v>
      </c>
      <c r="U5754" t="s">
        <v>6698</v>
      </c>
      <c r="V5754">
        <v>594032.0</v>
      </c>
    </row>
    <row r="5755" spans="19:22" ht="12.75">
      <c r="S5755" t="str">
        <f>IF(ISNUMBER(SEARCH(ZAKL_DATA!$B$18,FU!$U5755)),U5755,"")</f>
        <v>Vlkava</v>
      </c>
      <c r="T5755" t="str">
        <f t="array" ref="T5755">IFERROR(INDEX($S$3:$S$6255,SMALL(IF(ISNUMBER(SEARCH("",$S$3:$S$6255)),ROW($S$1:$S$6253),""),ROW(S5753))),"")</f>
        <v>Vlkava</v>
      </c>
      <c r="U5755" t="s">
        <v>6640</v>
      </c>
      <c r="V5755">
        <v>594041.0</v>
      </c>
    </row>
    <row r="5756" spans="19:22" ht="12.75">
      <c r="S5756" t="str">
        <f>IF(ISNUMBER(SEARCH(ZAKL_DATA!$B$18,FU!$U5756)),U5756,"")</f>
        <v>Vlkoš</v>
      </c>
      <c r="T5756" t="str">
        <f t="array" ref="T5756">IFERROR(INDEX($S$3:$S$6255,SMALL(IF(ISNUMBER(SEARCH("",$S$3:$S$6255)),ROW($S$1:$S$6253),""),ROW(S5754))),"")</f>
        <v>Vlkoš</v>
      </c>
      <c r="U5756" t="s">
        <v>5361</v>
      </c>
      <c r="V5756">
        <v>594059.0</v>
      </c>
    </row>
    <row r="5757" spans="19:22" ht="12.75">
      <c r="S5757" t="str">
        <f>IF(ISNUMBER(SEARCH(ZAKL_DATA!$B$18,FU!$U5757)),U5757,"")</f>
        <v>Vlkoš</v>
      </c>
      <c r="T5757" t="str">
        <f t="array" ref="T5757">IFERROR(INDEX($S$3:$S$6255,SMALL(IF(ISNUMBER(SEARCH("",$S$3:$S$6255)),ROW($S$1:$S$6253),""),ROW(S5755))),"")</f>
        <v>Vlkoš</v>
      </c>
      <c r="U5757" t="s">
        <v>5361</v>
      </c>
      <c r="V5757">
        <v>594067.0</v>
      </c>
    </row>
    <row r="5758" spans="19:22" ht="12.75">
      <c r="S5758" t="str">
        <f>IF(ISNUMBER(SEARCH(ZAKL_DATA!$B$18,FU!$U5758)),U5758,"")</f>
        <v>Vlkov</v>
      </c>
      <c r="T5758" t="str">
        <f t="array" ref="T5758">IFERROR(INDEX($S$3:$S$6255,SMALL(IF(ISNUMBER(SEARCH("",$S$3:$S$6255)),ROW($S$1:$S$6253),""),ROW(S5756))),"")</f>
        <v>Vlkov</v>
      </c>
      <c r="U5758" t="s">
        <v>4530</v>
      </c>
      <c r="V5758">
        <v>594075.0</v>
      </c>
    </row>
    <row r="5759" spans="19:22" ht="12.75">
      <c r="S5759" t="str">
        <f>IF(ISNUMBER(SEARCH(ZAKL_DATA!$B$18,FU!$U5759)),U5759,"")</f>
        <v>Vlkov</v>
      </c>
      <c r="T5759" t="str">
        <f t="array" ref="T5759">IFERROR(INDEX($S$3:$S$6255,SMALL(IF(ISNUMBER(SEARCH("",$S$3:$S$6255)),ROW($S$1:$S$6253),""),ROW(S5757))),"")</f>
        <v>Vlkov</v>
      </c>
      <c r="U5759" t="s">
        <v>4530</v>
      </c>
      <c r="V5759">
        <v>594083.0</v>
      </c>
    </row>
    <row r="5760" spans="19:22" ht="12.75">
      <c r="S5760" t="str">
        <f>IF(ISNUMBER(SEARCH(ZAKL_DATA!$B$18,FU!$U5760)),U5760,"")</f>
        <v>Vlkov</v>
      </c>
      <c r="T5760" t="str">
        <f t="array" ref="T5760">IFERROR(INDEX($S$3:$S$6255,SMALL(IF(ISNUMBER(SEARCH("",$S$3:$S$6255)),ROW($S$1:$S$6253),""),ROW(S5758))),"")</f>
        <v>Vlkov</v>
      </c>
      <c r="U5760" t="s">
        <v>4530</v>
      </c>
      <c r="V5760">
        <v>594091.0</v>
      </c>
    </row>
    <row r="5761" spans="19:22" ht="12.75">
      <c r="S5761" t="str">
        <f>IF(ISNUMBER(SEARCH(ZAKL_DATA!$B$18,FU!$U5761)),U5761,"")</f>
        <v>Vlkov</v>
      </c>
      <c r="T5761" t="str">
        <f t="array" ref="T5761">IFERROR(INDEX($S$3:$S$6255,SMALL(IF(ISNUMBER(SEARCH("",$S$3:$S$6255)),ROW($S$1:$S$6253),""),ROW(S5759))),"")</f>
        <v>Vlkov</v>
      </c>
      <c r="U5761" t="s">
        <v>4530</v>
      </c>
      <c r="V5761">
        <v>594105.0</v>
      </c>
    </row>
    <row r="5762" spans="19:22" ht="12.75">
      <c r="S5762" t="str">
        <f>IF(ISNUMBER(SEARCH(ZAKL_DATA!$B$18,FU!$U5762)),U5762,"")</f>
        <v>Vlkov pod Oškobrhem</v>
      </c>
      <c r="T5762" t="str">
        <f t="array" ref="T5762">IFERROR(INDEX($S$3:$S$6255,SMALL(IF(ISNUMBER(SEARCH("",$S$3:$S$6255)),ROW($S$1:$S$6253),""),ROW(S5760))),"")</f>
        <v>Vlkov pod Oškobrhem</v>
      </c>
      <c r="U5762" t="s">
        <v>4713</v>
      </c>
      <c r="V5762">
        <v>594113.0</v>
      </c>
    </row>
    <row r="5763" spans="19:22" ht="12.75">
      <c r="S5763" t="str">
        <f>IF(ISNUMBER(SEARCH(ZAKL_DATA!$B$18,FU!$U5763)),U5763,"")</f>
        <v>Vlkovice</v>
      </c>
      <c r="T5763" t="str">
        <f t="array" ref="T5763">IFERROR(INDEX($S$3:$S$6255,SMALL(IF(ISNUMBER(SEARCH("",$S$3:$S$6255)),ROW($S$1:$S$6253),""),ROW(S5761))),"")</f>
        <v>Vlkovice</v>
      </c>
      <c r="U5763" t="s">
        <v>4824</v>
      </c>
      <c r="V5763">
        <v>594121.0</v>
      </c>
    </row>
    <row r="5764" spans="19:22" ht="12.75">
      <c r="S5764" t="str">
        <f>IF(ISNUMBER(SEARCH(ZAKL_DATA!$B$18,FU!$U5764)),U5764,"")</f>
        <v>Vlksice</v>
      </c>
      <c r="T5764" t="str">
        <f t="array" ref="T5764">IFERROR(INDEX($S$3:$S$6255,SMALL(IF(ISNUMBER(SEARCH("",$S$3:$S$6255)),ROW($S$1:$S$6253),""),ROW(S5762))),"")</f>
        <v>Vlksice</v>
      </c>
      <c r="U5764" t="s">
        <v>8907</v>
      </c>
      <c r="V5764">
        <v>594130.0</v>
      </c>
    </row>
    <row r="5765" spans="19:22" ht="12.75">
      <c r="S5765" t="str">
        <f>IF(ISNUMBER(SEARCH(ZAKL_DATA!$B$18,FU!$U5765)),U5765,"")</f>
        <v>Vnorovy</v>
      </c>
      <c r="T5765" t="str">
        <f t="array" ref="T5765">IFERROR(INDEX($S$3:$S$6255,SMALL(IF(ISNUMBER(SEARCH("",$S$3:$S$6255)),ROW($S$1:$S$6253),""),ROW(S5763))),"")</f>
        <v>Vnorovy</v>
      </c>
      <c r="U5765" t="s">
        <v>8114</v>
      </c>
      <c r="V5765">
        <v>594148.0</v>
      </c>
    </row>
    <row r="5766" spans="19:22" ht="12.75">
      <c r="S5766" t="str">
        <f>IF(ISNUMBER(SEARCH(ZAKL_DATA!$B$18,FU!$U5766)),U5766,"")</f>
        <v>Voděrady</v>
      </c>
      <c r="T5766" t="str">
        <f t="array" ref="T5766">IFERROR(INDEX($S$3:$S$6255,SMALL(IF(ISNUMBER(SEARCH("",$S$3:$S$6255)),ROW($S$1:$S$6253),""),ROW(S5764))),"")</f>
        <v>Voděrady</v>
      </c>
      <c r="U5766" t="s">
        <v>7477</v>
      </c>
      <c r="V5766">
        <v>594156.0</v>
      </c>
    </row>
    <row r="5767" spans="19:22" ht="12.75">
      <c r="S5767" t="str">
        <f>IF(ISNUMBER(SEARCH(ZAKL_DATA!$B$18,FU!$U5767)),U5767,"")</f>
        <v>Voděrady</v>
      </c>
      <c r="T5767" t="str">
        <f t="array" ref="T5767">IFERROR(INDEX($S$3:$S$6255,SMALL(IF(ISNUMBER(SEARCH("",$S$3:$S$6255)),ROW($S$1:$S$6253),""),ROW(S5765))),"")</f>
        <v>Voděrady</v>
      </c>
      <c r="U5767" t="s">
        <v>7477</v>
      </c>
      <c r="V5767">
        <v>594164.0</v>
      </c>
    </row>
    <row r="5768" spans="19:22" ht="12.75">
      <c r="S5768" t="str">
        <f>IF(ISNUMBER(SEARCH(ZAKL_DATA!$B$18,FU!$U5768)),U5768,"")</f>
        <v>Voděrady</v>
      </c>
      <c r="T5768" t="str">
        <f t="array" ref="T5768">IFERROR(INDEX($S$3:$S$6255,SMALL(IF(ISNUMBER(SEARCH("",$S$3:$S$6255)),ROW($S$1:$S$6253),""),ROW(S5766))),"")</f>
        <v>Voděrady</v>
      </c>
      <c r="U5768" t="s">
        <v>7477</v>
      </c>
      <c r="V5768">
        <v>594172.0</v>
      </c>
    </row>
    <row r="5769" spans="19:22" ht="12.75">
      <c r="S5769" t="str">
        <f>IF(ISNUMBER(SEARCH(ZAKL_DATA!$B$18,FU!$U5769)),U5769,"")</f>
        <v>Vodice</v>
      </c>
      <c r="T5769" t="str">
        <f t="array" ref="T5769">IFERROR(INDEX($S$3:$S$6255,SMALL(IF(ISNUMBER(SEARCH("",$S$3:$S$6255)),ROW($S$1:$S$6253),""),ROW(S5767))),"")</f>
        <v>Vodice</v>
      </c>
      <c r="U5769" t="s">
        <v>5828</v>
      </c>
      <c r="V5769">
        <v>594181.0</v>
      </c>
    </row>
    <row r="5770" spans="19:22" ht="12.75">
      <c r="S5770" t="str">
        <f>IF(ISNUMBER(SEARCH(ZAKL_DATA!$B$18,FU!$U5770)),U5770,"")</f>
        <v>Vodňany</v>
      </c>
      <c r="T5770" t="str">
        <f t="array" ref="T5770">IFERROR(INDEX($S$3:$S$6255,SMALL(IF(ISNUMBER(SEARCH("",$S$3:$S$6255)),ROW($S$1:$S$6253),""),ROW(S5768))),"")</f>
        <v>Vodňany</v>
      </c>
      <c r="U5770" t="s">
        <v>5709</v>
      </c>
      <c r="V5770">
        <v>594199.0</v>
      </c>
    </row>
    <row r="5771" spans="19:22" ht="12.75">
      <c r="S5771" t="str">
        <f>IF(ISNUMBER(SEARCH(ZAKL_DATA!$B$18,FU!$U5771)),U5771,"")</f>
        <v>Vodochody</v>
      </c>
      <c r="T5771" t="str">
        <f t="array" ref="T5771">IFERROR(INDEX($S$3:$S$6255,SMALL(IF(ISNUMBER(SEARCH("",$S$3:$S$6255)),ROW($S$1:$S$6253),""),ROW(S5769))),"")</f>
        <v>Vodochody</v>
      </c>
      <c r="U5771" t="s">
        <v>4791</v>
      </c>
      <c r="V5771">
        <v>594202.0</v>
      </c>
    </row>
    <row r="5772" spans="19:22" ht="12.75">
      <c r="S5772" t="str">
        <f>IF(ISNUMBER(SEARCH(ZAKL_DATA!$B$18,FU!$U5772)),U5772,"")</f>
        <v>Vodranty</v>
      </c>
      <c r="T5772" t="str">
        <f t="array" ref="T5772">IFERROR(INDEX($S$3:$S$6255,SMALL(IF(ISNUMBER(SEARCH("",$S$3:$S$6255)),ROW($S$1:$S$6253),""),ROW(S5770))),"")</f>
        <v>Vodranty</v>
      </c>
      <c r="U5772" t="s">
        <v>4068</v>
      </c>
      <c r="V5772">
        <v>594211.0</v>
      </c>
    </row>
    <row r="5773" spans="19:22" ht="12.75">
      <c r="S5773" t="str">
        <f>IF(ISNUMBER(SEARCH(ZAKL_DATA!$B$18,FU!$U5773)),U5773,"")</f>
        <v>Vodslivy</v>
      </c>
      <c r="T5773" t="str">
        <f t="array" ref="T5773">IFERROR(INDEX($S$3:$S$6255,SMALL(IF(ISNUMBER(SEARCH("",$S$3:$S$6255)),ROW($S$1:$S$6253),""),ROW(S5771))),"")</f>
        <v>Vodslivy</v>
      </c>
      <c r="U5773" t="s">
        <v>4220</v>
      </c>
      <c r="V5773">
        <v>594229.0</v>
      </c>
    </row>
    <row r="5774" spans="19:22" ht="12.75">
      <c r="S5774" t="str">
        <f>IF(ISNUMBER(SEARCH(ZAKL_DATA!$B$18,FU!$U5774)),U5774,"")</f>
        <v>Vohančice</v>
      </c>
      <c r="T5774" t="str">
        <f t="array" ref="T5774">IFERROR(INDEX($S$3:$S$6255,SMALL(IF(ISNUMBER(SEARCH("",$S$3:$S$6255)),ROW($S$1:$S$6253),""),ROW(S5772))),"")</f>
        <v>Vohančice</v>
      </c>
      <c r="U5774" t="s">
        <v>7944</v>
      </c>
      <c r="V5774">
        <v>594237.0</v>
      </c>
    </row>
    <row r="5775" spans="19:22" ht="12.75">
      <c r="S5775" t="str">
        <f>IF(ISNUMBER(SEARCH(ZAKL_DATA!$B$18,FU!$U5775)),U5775,"")</f>
        <v>Vochov</v>
      </c>
      <c r="T5775" t="str">
        <f t="array" ref="T5775">IFERROR(INDEX($S$3:$S$6255,SMALL(IF(ISNUMBER(SEARCH("",$S$3:$S$6255)),ROW($S$1:$S$6253),""),ROW(S5773))),"")</f>
        <v>Vochov</v>
      </c>
      <c r="U5775" t="s">
        <v>6166</v>
      </c>
      <c r="V5775">
        <v>594253.0</v>
      </c>
    </row>
    <row r="5776" spans="19:22" ht="12.75">
      <c r="S5776" t="str">
        <f>IF(ISNUMBER(SEARCH(ZAKL_DATA!$B$18,FU!$U5776)),U5776,"")</f>
        <v>Vojkov</v>
      </c>
      <c r="T5776" t="str">
        <f t="array" ref="T5776">IFERROR(INDEX($S$3:$S$6255,SMALL(IF(ISNUMBER(SEARCH("",$S$3:$S$6255)),ROW($S$1:$S$6253),""),ROW(S5774))),"")</f>
        <v>Vojkov</v>
      </c>
      <c r="U5776" t="s">
        <v>4057</v>
      </c>
      <c r="V5776">
        <v>594261.0</v>
      </c>
    </row>
    <row r="5777" spans="19:22" ht="12.75">
      <c r="S5777" t="str">
        <f>IF(ISNUMBER(SEARCH(ZAKL_DATA!$B$18,FU!$U5777)),U5777,"")</f>
        <v>Vojkovice</v>
      </c>
      <c r="T5777" t="str">
        <f t="array" ref="T5777">IFERROR(INDEX($S$3:$S$6255,SMALL(IF(ISNUMBER(SEARCH("",$S$3:$S$6255)),ROW($S$1:$S$6253),""),ROW(S5775))),"")</f>
        <v>Vojkovice</v>
      </c>
      <c r="U5777" t="s">
        <v>4476</v>
      </c>
      <c r="V5777">
        <v>594270.0</v>
      </c>
    </row>
    <row r="5778" spans="19:22" ht="12.75">
      <c r="S5778" t="str">
        <f>IF(ISNUMBER(SEARCH(ZAKL_DATA!$B$18,FU!$U5778)),U5778,"")</f>
        <v>Vojkovice</v>
      </c>
      <c r="T5778" t="str">
        <f t="array" ref="T5778">IFERROR(INDEX($S$3:$S$6255,SMALL(IF(ISNUMBER(SEARCH("",$S$3:$S$6255)),ROW($S$1:$S$6253),""),ROW(S5776))),"")</f>
        <v>Vojkovice</v>
      </c>
      <c r="U5778" t="s">
        <v>4476</v>
      </c>
      <c r="V5778">
        <v>594288.0</v>
      </c>
    </row>
    <row r="5779" spans="19:22" ht="12.75">
      <c r="S5779" t="str">
        <f>IF(ISNUMBER(SEARCH(ZAKL_DATA!$B$18,FU!$U5779)),U5779,"")</f>
        <v>Vojkovice</v>
      </c>
      <c r="T5779" t="str">
        <f t="array" ref="T5779">IFERROR(INDEX($S$3:$S$6255,SMALL(IF(ISNUMBER(SEARCH("",$S$3:$S$6255)),ROW($S$1:$S$6253),""),ROW(S5777))),"")</f>
        <v>Vojkovice</v>
      </c>
      <c r="U5779" t="s">
        <v>4476</v>
      </c>
      <c r="V5779">
        <v>594296.0</v>
      </c>
    </row>
    <row r="5780" spans="19:22" ht="12.75">
      <c r="S5780" t="str">
        <f>IF(ISNUMBER(SEARCH(ZAKL_DATA!$B$18,FU!$U5780)),U5780,"")</f>
        <v>Vojkovice</v>
      </c>
      <c r="T5780" t="str">
        <f t="array" ref="T5780">IFERROR(INDEX($S$3:$S$6255,SMALL(IF(ISNUMBER(SEARCH("",$S$3:$S$6255)),ROW($S$1:$S$6253),""),ROW(S5778))),"")</f>
        <v>Vojkovice</v>
      </c>
      <c r="U5780" t="s">
        <v>4476</v>
      </c>
      <c r="V5780">
        <v>594300.0</v>
      </c>
    </row>
    <row r="5781" spans="19:22" ht="12.75">
      <c r="S5781" t="str">
        <f>IF(ISNUMBER(SEARCH(ZAKL_DATA!$B$18,FU!$U5781)),U5781,"")</f>
        <v>Vojníkov</v>
      </c>
      <c r="T5781" t="str">
        <f t="array" ref="T5781">IFERROR(INDEX($S$3:$S$6255,SMALL(IF(ISNUMBER(SEARCH("",$S$3:$S$6255)),ROW($S$1:$S$6253),""),ROW(S5779))),"")</f>
        <v>Vojníkov</v>
      </c>
      <c r="U5781" t="s">
        <v>6358</v>
      </c>
      <c r="V5781">
        <v>594318.0</v>
      </c>
    </row>
    <row r="5782" spans="19:22" ht="12.75">
      <c r="S5782" t="str">
        <f>IF(ISNUMBER(SEARCH(ZAKL_DATA!$B$18,FU!$U5782)),U5782,"")</f>
        <v>Vojnův Městec</v>
      </c>
      <c r="T5782" t="str">
        <f t="array" ref="T5782">IFERROR(INDEX($S$3:$S$6255,SMALL(IF(ISNUMBER(SEARCH("",$S$3:$S$6255)),ROW($S$1:$S$6253),""),ROW(S5780))),"")</f>
        <v>Vojnův Městec</v>
      </c>
      <c r="U5782" t="s">
        <v>8805</v>
      </c>
      <c r="V5782">
        <v>594326.0</v>
      </c>
    </row>
    <row r="5783" spans="19:22" ht="12.75">
      <c r="S5783" t="str">
        <f>IF(ISNUMBER(SEARCH(ZAKL_DATA!$B$18,FU!$U5783)),U5783,"")</f>
        <v>Vojslavice</v>
      </c>
      <c r="T5783" t="str">
        <f t="array" ref="T5783">IFERROR(INDEX($S$3:$S$6255,SMALL(IF(ISNUMBER(SEARCH("",$S$3:$S$6255)),ROW($S$1:$S$6253),""),ROW(S5781))),"")</f>
        <v>Vojslavice</v>
      </c>
      <c r="U5783" t="s">
        <v>5496</v>
      </c>
      <c r="V5783">
        <v>594334.0</v>
      </c>
    </row>
    <row r="5784" spans="19:22" ht="12.75">
      <c r="S5784" t="str">
        <f>IF(ISNUMBER(SEARCH(ZAKL_DATA!$B$18,FU!$U5784)),U5784,"")</f>
        <v>Vojtanov</v>
      </c>
      <c r="T5784" t="str">
        <f t="array" ref="T5784">IFERROR(INDEX($S$3:$S$6255,SMALL(IF(ISNUMBER(SEARCH("",$S$3:$S$6255)),ROW($S$1:$S$6253),""),ROW(S5782))),"")</f>
        <v>Vojtanov</v>
      </c>
      <c r="U5784" t="s">
        <v>4797</v>
      </c>
      <c r="V5784">
        <v>594342.0</v>
      </c>
    </row>
    <row r="5785" spans="19:22" ht="12.75">
      <c r="S5785" t="str">
        <f>IF(ISNUMBER(SEARCH(ZAKL_DATA!$B$18,FU!$U5785)),U5785,"")</f>
        <v>Vojtěchov</v>
      </c>
      <c r="T5785" t="str">
        <f t="array" ref="T5785">IFERROR(INDEX($S$3:$S$6255,SMALL(IF(ISNUMBER(SEARCH("",$S$3:$S$6255)),ROW($S$1:$S$6253),""),ROW(S5783))),"")</f>
        <v>Vojtěchov</v>
      </c>
      <c r="U5785" t="s">
        <v>7167</v>
      </c>
      <c r="V5785">
        <v>594351.0</v>
      </c>
    </row>
    <row r="5786" spans="19:22" ht="12.75">
      <c r="S5786" t="str">
        <f>IF(ISNUMBER(SEARCH(ZAKL_DATA!$B$18,FU!$U5786)),U5786,"")</f>
        <v>Vokov</v>
      </c>
      <c r="T5786" t="str">
        <f t="array" ref="T5786">IFERROR(INDEX($S$3:$S$6255,SMALL(IF(ISNUMBER(SEARCH("",$S$3:$S$6255)),ROW($S$1:$S$6253),""),ROW(S5784))),"")</f>
        <v>Vokov</v>
      </c>
      <c r="U5786" t="s">
        <v>8934</v>
      </c>
      <c r="V5786">
        <v>594369.0</v>
      </c>
    </row>
    <row r="5787" spans="19:22" ht="12.75">
      <c r="S5787" t="str">
        <f>IF(ISNUMBER(SEARCH(ZAKL_DATA!$B$18,FU!$U5787)),U5787,"")</f>
        <v>Volanice</v>
      </c>
      <c r="T5787" t="str">
        <f t="array" ref="T5787">IFERROR(INDEX($S$3:$S$6255,SMALL(IF(ISNUMBER(SEARCH("",$S$3:$S$6255)),ROW($S$1:$S$6253),""),ROW(S5785))),"")</f>
        <v>Volanice</v>
      </c>
      <c r="U5787" t="s">
        <v>7276</v>
      </c>
      <c r="V5787">
        <v>594377.0</v>
      </c>
    </row>
    <row r="5788" spans="19:22" ht="12.75">
      <c r="S5788" t="str">
        <f>IF(ISNUMBER(SEARCH(ZAKL_DATA!$B$18,FU!$U5788)),U5788,"")</f>
        <v>Volárna</v>
      </c>
      <c r="T5788" t="str">
        <f t="array" ref="T5788">IFERROR(INDEX($S$3:$S$6255,SMALL(IF(ISNUMBER(SEARCH("",$S$3:$S$6255)),ROW($S$1:$S$6253),""),ROW(S5786))),"")</f>
        <v>Volárna</v>
      </c>
      <c r="U5788" t="s">
        <v>4342</v>
      </c>
      <c r="V5788">
        <v>594385.0</v>
      </c>
    </row>
    <row r="5789" spans="19:22" ht="12.75">
      <c r="S5789" t="str">
        <f>IF(ISNUMBER(SEARCH(ZAKL_DATA!$B$18,FU!$U5789)),U5789,"")</f>
        <v>Volary</v>
      </c>
      <c r="T5789" t="str">
        <f t="array" ref="T5789">IFERROR(INDEX($S$3:$S$6255,SMALL(IF(ISNUMBER(SEARCH("",$S$3:$S$6255)),ROW($S$1:$S$6253),""),ROW(S5787))),"")</f>
        <v>Volary</v>
      </c>
      <c r="U5789" t="s">
        <v>5631</v>
      </c>
      <c r="V5789">
        <v>594393.0</v>
      </c>
    </row>
    <row r="5790" spans="19:22" ht="12.75">
      <c r="S5790" t="str">
        <f>IF(ISNUMBER(SEARCH(ZAKL_DATA!$B$18,FU!$U5790)),U5790,"")</f>
        <v>Volduchy</v>
      </c>
      <c r="T5790" t="str">
        <f t="array" ref="T5790">IFERROR(INDEX($S$3:$S$6255,SMALL(IF(ISNUMBER(SEARCH("",$S$3:$S$6255)),ROW($S$1:$S$6253),""),ROW(S5788))),"")</f>
        <v>Volduchy</v>
      </c>
      <c r="U5790" t="s">
        <v>6197</v>
      </c>
      <c r="V5790">
        <v>594407.0</v>
      </c>
    </row>
    <row r="5791" spans="19:22" ht="12.75">
      <c r="S5791" t="str">
        <f>IF(ISNUMBER(SEARCH(ZAKL_DATA!$B$18,FU!$U5791)),U5791,"")</f>
        <v>Voleč</v>
      </c>
      <c r="T5791" t="str">
        <f t="array" ref="T5791">IFERROR(INDEX($S$3:$S$6255,SMALL(IF(ISNUMBER(SEARCH("",$S$3:$S$6255)),ROW($S$1:$S$6253),""),ROW(S5789))),"")</f>
        <v>Voleč</v>
      </c>
      <c r="U5791" t="s">
        <v>7421</v>
      </c>
      <c r="V5791">
        <v>594415.0</v>
      </c>
    </row>
    <row r="5792" spans="19:22" ht="12.75">
      <c r="S5792" t="str">
        <f>IF(ISNUMBER(SEARCH(ZAKL_DATA!$B$18,FU!$U5792)),U5792,"")</f>
        <v>Volenice</v>
      </c>
      <c r="T5792" t="str">
        <f t="array" ref="T5792">IFERROR(INDEX($S$3:$S$6255,SMALL(IF(ISNUMBER(SEARCH("",$S$3:$S$6255)),ROW($S$1:$S$6253),""),ROW(S5790))),"")</f>
        <v>Volenice</v>
      </c>
      <c r="U5792" t="s">
        <v>5008</v>
      </c>
      <c r="V5792">
        <v>594423.0</v>
      </c>
    </row>
    <row r="5793" spans="19:22" ht="12.75">
      <c r="S5793" t="str">
        <f>IF(ISNUMBER(SEARCH(ZAKL_DATA!$B$18,FU!$U5793)),U5793,"")</f>
        <v>Volenice</v>
      </c>
      <c r="T5793" t="str">
        <f t="array" ref="T5793">IFERROR(INDEX($S$3:$S$6255,SMALL(IF(ISNUMBER(SEARCH("",$S$3:$S$6255)),ROW($S$1:$S$6253),""),ROW(S5791))),"")</f>
        <v>Volenice</v>
      </c>
      <c r="U5793" t="s">
        <v>5008</v>
      </c>
      <c r="V5793">
        <v>594431.0</v>
      </c>
    </row>
    <row r="5794" spans="19:22" ht="12.75">
      <c r="S5794" t="str">
        <f>IF(ISNUMBER(SEARCH(ZAKL_DATA!$B$18,FU!$U5794)),U5794,"")</f>
        <v>Volevčice</v>
      </c>
      <c r="T5794" t="str">
        <f t="array" ref="T5794">IFERROR(INDEX($S$3:$S$6255,SMALL(IF(ISNUMBER(SEARCH("",$S$3:$S$6255)),ROW($S$1:$S$6253),""),ROW(S5792))),"")</f>
        <v>Volevčice</v>
      </c>
      <c r="U5794" t="s">
        <v>5298</v>
      </c>
      <c r="V5794">
        <v>594440.0</v>
      </c>
    </row>
    <row r="5795" spans="19:22" ht="12.75">
      <c r="S5795" t="str">
        <f>IF(ISNUMBER(SEARCH(ZAKL_DATA!$B$18,FU!$U5795)),U5795,"")</f>
        <v>Volevčice</v>
      </c>
      <c r="T5795" t="str">
        <f t="array" ref="T5795">IFERROR(INDEX($S$3:$S$6255,SMALL(IF(ISNUMBER(SEARCH("",$S$3:$S$6255)),ROW($S$1:$S$6253),""),ROW(S5793))),"")</f>
        <v>Volevčice</v>
      </c>
      <c r="U5795" t="s">
        <v>5298</v>
      </c>
      <c r="V5795">
        <v>594458.0</v>
      </c>
    </row>
    <row r="5796" spans="19:22" ht="12.75">
      <c r="S5796" t="str">
        <f>IF(ISNUMBER(SEARCH(ZAKL_DATA!$B$18,FU!$U5796)),U5796,"")</f>
        <v>Volfartice</v>
      </c>
      <c r="T5796" t="str">
        <f t="array" ref="T5796">IFERROR(INDEX($S$3:$S$6255,SMALL(IF(ISNUMBER(SEARCH("",$S$3:$S$6255)),ROW($S$1:$S$6253),""),ROW(S5794))),"")</f>
        <v>Volfartice</v>
      </c>
      <c r="U5796" t="s">
        <v>6353</v>
      </c>
      <c r="V5796">
        <v>594466.0</v>
      </c>
    </row>
    <row r="5797" spans="19:22" ht="12.75">
      <c r="S5797" t="str">
        <f>IF(ISNUMBER(SEARCH(ZAKL_DATA!$B$18,FU!$U5797)),U5797,"")</f>
        <v>Volfířov</v>
      </c>
      <c r="T5797" t="str">
        <f t="array" ref="T5797">IFERROR(INDEX($S$3:$S$6255,SMALL(IF(ISNUMBER(SEARCH("",$S$3:$S$6255)),ROW($S$1:$S$6253),""),ROW(S5795))),"")</f>
        <v>Volfířov</v>
      </c>
      <c r="U5797" t="s">
        <v>5362</v>
      </c>
      <c r="V5797">
        <v>594474.0</v>
      </c>
    </row>
    <row r="5798" spans="19:22" ht="12.75">
      <c r="S5798" t="str">
        <f>IF(ISNUMBER(SEARCH(ZAKL_DATA!$B$18,FU!$U5798)),U5798,"")</f>
        <v>Volyně</v>
      </c>
      <c r="T5798" t="str">
        <f t="array" ref="T5798">IFERROR(INDEX($S$3:$S$6255,SMALL(IF(ISNUMBER(SEARCH("",$S$3:$S$6255)),ROW($S$1:$S$6253),""),ROW(S5796))),"")</f>
        <v>Volyně</v>
      </c>
      <c r="U5798" t="s">
        <v>5710</v>
      </c>
      <c r="V5798">
        <v>594482.0</v>
      </c>
    </row>
    <row r="5799" spans="19:22" ht="12.75">
      <c r="S5799" t="str">
        <f>IF(ISNUMBER(SEARCH(ZAKL_DATA!$B$18,FU!$U5799)),U5799,"")</f>
        <v>Vonoklasy</v>
      </c>
      <c r="T5799" t="str">
        <f t="array" ref="T5799">IFERROR(INDEX($S$3:$S$6255,SMALL(IF(ISNUMBER(SEARCH("",$S$3:$S$6255)),ROW($S$1:$S$6253),""),ROW(S5797))),"")</f>
        <v>Vonoklasy</v>
      </c>
      <c r="U5799" t="s">
        <v>4859</v>
      </c>
      <c r="V5799">
        <v>594512.0</v>
      </c>
    </row>
    <row r="5800" spans="19:22" ht="12.75">
      <c r="S5800" t="str">
        <f>IF(ISNUMBER(SEARCH(ZAKL_DATA!$B$18,FU!$U5800)),U5800,"")</f>
        <v>Vortová</v>
      </c>
      <c r="T5800" t="str">
        <f t="array" ref="T5800">IFERROR(INDEX($S$3:$S$6255,SMALL(IF(ISNUMBER(SEARCH("",$S$3:$S$6255)),ROW($S$1:$S$6253),""),ROW(S5798))),"")</f>
        <v>Vortová</v>
      </c>
      <c r="U5800" t="s">
        <v>7169</v>
      </c>
      <c r="V5800">
        <v>594521.0</v>
      </c>
    </row>
    <row r="5801" spans="19:22" ht="12.75">
      <c r="S5801" t="str">
        <f>IF(ISNUMBER(SEARCH(ZAKL_DATA!$B$18,FU!$U5801)),U5801,"")</f>
        <v>Votice</v>
      </c>
      <c r="T5801" t="str">
        <f t="array" ref="T5801">IFERROR(INDEX($S$3:$S$6255,SMALL(IF(ISNUMBER(SEARCH("",$S$3:$S$6255)),ROW($S$1:$S$6253),""),ROW(S5799))),"")</f>
        <v>Votice</v>
      </c>
      <c r="U5801" t="s">
        <v>4058</v>
      </c>
      <c r="V5801">
        <v>594555.0</v>
      </c>
    </row>
    <row r="5802" spans="19:22" ht="12.75">
      <c r="S5802" t="str">
        <f>IF(ISNUMBER(SEARCH(ZAKL_DATA!$B$18,FU!$U5802)),U5802,"")</f>
        <v>Voznice</v>
      </c>
      <c r="T5802" t="str">
        <f t="array" ref="T5802">IFERROR(INDEX($S$3:$S$6255,SMALL(IF(ISNUMBER(SEARCH("",$S$3:$S$6255)),ROW($S$1:$S$6253),""),ROW(S5800))),"")</f>
        <v>Voznice</v>
      </c>
      <c r="U5802" t="s">
        <v>5010</v>
      </c>
      <c r="V5802">
        <v>594563.0</v>
      </c>
    </row>
    <row r="5803" spans="19:22" ht="12.75">
      <c r="S5803" t="str">
        <f>IF(ISNUMBER(SEARCH(ZAKL_DATA!$B$18,FU!$U5803)),U5803,"")</f>
        <v>Vrábče</v>
      </c>
      <c r="T5803" t="str">
        <f t="array" ref="T5803">IFERROR(INDEX($S$3:$S$6255,SMALL(IF(ISNUMBER(SEARCH("",$S$3:$S$6255)),ROW($S$1:$S$6253),""),ROW(S5801))),"")</f>
        <v>Vrábče</v>
      </c>
      <c r="U5803" t="s">
        <v>5210</v>
      </c>
      <c r="V5803">
        <v>594571.0</v>
      </c>
    </row>
    <row r="5804" spans="19:22" ht="12.75">
      <c r="S5804" t="str">
        <f>IF(ISNUMBER(SEARCH(ZAKL_DATA!$B$18,FU!$U5804)),U5804,"")</f>
        <v>Vraclav</v>
      </c>
      <c r="T5804" t="str">
        <f t="array" ref="T5804">IFERROR(INDEX($S$3:$S$6255,SMALL(IF(ISNUMBER(SEARCH("",$S$3:$S$6255)),ROW($S$1:$S$6253),""),ROW(S5802))),"")</f>
        <v>Vraclav</v>
      </c>
      <c r="U5804" t="s">
        <v>7754</v>
      </c>
      <c r="V5804">
        <v>594580.0</v>
      </c>
    </row>
    <row r="5805" spans="19:22" ht="12.75">
      <c r="S5805" t="str">
        <f>IF(ISNUMBER(SEARCH(ZAKL_DATA!$B$18,FU!$U5805)),U5805,"")</f>
        <v>Vracov</v>
      </c>
      <c r="T5805" t="str">
        <f t="array" ref="T5805">IFERROR(INDEX($S$3:$S$6255,SMALL(IF(ISNUMBER(SEARCH("",$S$3:$S$6255)),ROW($S$1:$S$6253),""),ROW(S5803))),"")</f>
        <v>Vracov</v>
      </c>
      <c r="U5805" t="s">
        <v>8115</v>
      </c>
      <c r="V5805">
        <v>594598.0</v>
      </c>
    </row>
    <row r="5806" spans="19:22" ht="12.75">
      <c r="S5806" t="str">
        <f>IF(ISNUMBER(SEARCH(ZAKL_DATA!$B$18,FU!$U5806)),U5806,"")</f>
        <v>Vracovice</v>
      </c>
      <c r="T5806" t="str">
        <f t="array" ref="T5806">IFERROR(INDEX($S$3:$S$6255,SMALL(IF(ISNUMBER(SEARCH("",$S$3:$S$6255)),ROW($S$1:$S$6253),""),ROW(S5804))),"")</f>
        <v>Vracovice</v>
      </c>
      <c r="U5806" t="s">
        <v>4059</v>
      </c>
      <c r="V5806">
        <v>594601.0</v>
      </c>
    </row>
    <row r="5807" spans="19:22" ht="12.75">
      <c r="S5807" t="str">
        <f>IF(ISNUMBER(SEARCH(ZAKL_DATA!$B$18,FU!$U5807)),U5807,"")</f>
        <v>Vracovice</v>
      </c>
      <c r="T5807" t="str">
        <f t="array" ref="T5807">IFERROR(INDEX($S$3:$S$6255,SMALL(IF(ISNUMBER(SEARCH("",$S$3:$S$6255)),ROW($S$1:$S$6253),""),ROW(S5805))),"")</f>
        <v>Vracovice</v>
      </c>
      <c r="U5807" t="s">
        <v>4059</v>
      </c>
      <c r="V5807">
        <v>594610.0</v>
      </c>
    </row>
    <row r="5808" spans="19:22" ht="12.75">
      <c r="S5808" t="str">
        <f>IF(ISNUMBER(SEARCH(ZAKL_DATA!$B$18,FU!$U5808)),U5808,"")</f>
        <v>Vračovice-Orlov</v>
      </c>
      <c r="T5808" t="str">
        <f t="array" ref="T5808">IFERROR(INDEX($S$3:$S$6255,SMALL(IF(ISNUMBER(SEARCH("",$S$3:$S$6255)),ROW($S$1:$S$6253),""),ROW(S5806))),"")</f>
        <v>Vračovice-Orlov</v>
      </c>
      <c r="U5808" t="s">
        <v>5408</v>
      </c>
      <c r="V5808">
        <v>594628.0</v>
      </c>
    </row>
    <row r="5809" spans="19:22" ht="12.75">
      <c r="S5809" t="str">
        <f>IF(ISNUMBER(SEARCH(ZAKL_DATA!$B$18,FU!$U5809)),U5809,"")</f>
        <v>Vraňany</v>
      </c>
      <c r="T5809" t="str">
        <f t="array" ref="T5809">IFERROR(INDEX($S$3:$S$6255,SMALL(IF(ISNUMBER(SEARCH("",$S$3:$S$6255)),ROW($S$1:$S$6253),""),ROW(S5807))),"")</f>
        <v>Vraňany</v>
      </c>
      <c r="U5809" t="s">
        <v>4477</v>
      </c>
      <c r="V5809">
        <v>594636.0</v>
      </c>
    </row>
    <row r="5810" spans="19:22" ht="12.75">
      <c r="S5810" t="str">
        <f>IF(ISNUMBER(SEARCH(ZAKL_DATA!$B$18,FU!$U5810)),U5810,"")</f>
        <v>Vrančice</v>
      </c>
      <c r="T5810" t="str">
        <f t="array" ref="T5810">IFERROR(INDEX($S$3:$S$6255,SMALL(IF(ISNUMBER(SEARCH("",$S$3:$S$6255)),ROW($S$1:$S$6253),""),ROW(S5808))),"")</f>
        <v>Vrančice</v>
      </c>
      <c r="U5810" t="s">
        <v>6539</v>
      </c>
      <c r="V5810">
        <v>594644.0</v>
      </c>
    </row>
    <row r="5811" spans="19:22" ht="12.75">
      <c r="S5811" t="str">
        <f>IF(ISNUMBER(SEARCH(ZAKL_DATA!$B$18,FU!$U5811)),U5811,"")</f>
        <v>Vrané nad Vltavou</v>
      </c>
      <c r="T5811" t="str">
        <f t="array" ref="T5811">IFERROR(INDEX($S$3:$S$6255,SMALL(IF(ISNUMBER(SEARCH("",$S$3:$S$6255)),ROW($S$1:$S$6253),""),ROW(S5809))),"")</f>
        <v>Vrané nad Vltavou</v>
      </c>
      <c r="U5811" t="s">
        <v>4860</v>
      </c>
      <c r="V5811">
        <v>594652.0</v>
      </c>
    </row>
    <row r="5812" spans="19:22" ht="12.75">
      <c r="S5812" t="str">
        <f>IF(ISNUMBER(SEARCH(ZAKL_DATA!$B$18,FU!$U5812)),U5812,"")</f>
        <v>Vranov</v>
      </c>
      <c r="T5812" t="str">
        <f t="array" ref="T5812">IFERROR(INDEX($S$3:$S$6255,SMALL(IF(ISNUMBER(SEARCH("",$S$3:$S$6255)),ROW($S$1:$S$6253),""),ROW(S5810))),"")</f>
        <v>Vranov</v>
      </c>
      <c r="U5812" t="s">
        <v>4060</v>
      </c>
      <c r="V5812">
        <v>594679.0</v>
      </c>
    </row>
    <row r="5813" spans="19:22" ht="12.75">
      <c r="S5813" t="str">
        <f>IF(ISNUMBER(SEARCH(ZAKL_DATA!$B$18,FU!$U5813)),U5813,"")</f>
        <v>Vranov</v>
      </c>
      <c r="T5813" t="str">
        <f t="array" ref="T5813">IFERROR(INDEX($S$3:$S$6255,SMALL(IF(ISNUMBER(SEARCH("",$S$3:$S$6255)),ROW($S$1:$S$6253),""),ROW(S5811))),"")</f>
        <v>Vranov</v>
      </c>
      <c r="U5813" t="s">
        <v>4060</v>
      </c>
      <c r="V5813">
        <v>594687.0</v>
      </c>
    </row>
    <row r="5814" spans="19:22" ht="12.75">
      <c r="S5814" t="str">
        <f>IF(ISNUMBER(SEARCH(ZAKL_DATA!$B$18,FU!$U5814)),U5814,"")</f>
        <v>Vranov</v>
      </c>
      <c r="T5814" t="str">
        <f t="array" ref="T5814">IFERROR(INDEX($S$3:$S$6255,SMALL(IF(ISNUMBER(SEARCH("",$S$3:$S$6255)),ROW($S$1:$S$6253),""),ROW(S5812))),"")</f>
        <v>Vranov</v>
      </c>
      <c r="U5814" t="s">
        <v>4060</v>
      </c>
      <c r="V5814">
        <v>594695.0</v>
      </c>
    </row>
    <row r="5815" spans="19:22" ht="12.75">
      <c r="S5815" t="str">
        <f>IF(ISNUMBER(SEARCH(ZAKL_DATA!$B$18,FU!$U5815)),U5815,"")</f>
        <v>Vranov nad Dyjí</v>
      </c>
      <c r="T5815" t="str">
        <f t="array" ref="T5815">IFERROR(INDEX($S$3:$S$6255,SMALL(IF(ISNUMBER(SEARCH("",$S$3:$S$6255)),ROW($S$1:$S$6253),""),ROW(S5813))),"")</f>
        <v>Vranov nad Dyjí</v>
      </c>
      <c r="U5815" t="s">
        <v>8669</v>
      </c>
      <c r="V5815">
        <v>594709.0</v>
      </c>
    </row>
    <row r="5816" spans="19:22" ht="12.75">
      <c r="S5816" t="str">
        <f>IF(ISNUMBER(SEARCH(ZAKL_DATA!$B$18,FU!$U5816)),U5816,"")</f>
        <v>Vranová</v>
      </c>
      <c r="T5816" t="str">
        <f t="array" ref="T5816">IFERROR(INDEX($S$3:$S$6255,SMALL(IF(ISNUMBER(SEARCH("",$S$3:$S$6255)),ROW($S$1:$S$6253),""),ROW(S5814))),"")</f>
        <v>Vranová</v>
      </c>
      <c r="U5816" t="s">
        <v>7842</v>
      </c>
      <c r="V5816">
        <v>594725.0</v>
      </c>
    </row>
    <row r="5817" spans="19:22" ht="12.75">
      <c r="S5817" t="str">
        <f>IF(ISNUMBER(SEARCH(ZAKL_DATA!$B$18,FU!$U5817)),U5817,"")</f>
        <v>Vranová Lhota</v>
      </c>
      <c r="T5817" t="str">
        <f t="array" ref="T5817">IFERROR(INDEX($S$3:$S$6255,SMALL(IF(ISNUMBER(SEARCH("",$S$3:$S$6255)),ROW($S$1:$S$6253),""),ROW(S5815))),"")</f>
        <v>Vranová Lhota</v>
      </c>
      <c r="U5817" t="s">
        <v>7615</v>
      </c>
      <c r="V5817">
        <v>594733.0</v>
      </c>
    </row>
    <row r="5818" spans="19:22" ht="12.75">
      <c r="S5818" t="str">
        <f>IF(ISNUMBER(SEARCH(ZAKL_DATA!$B$18,FU!$U5818)),U5818,"")</f>
        <v>Vranovice</v>
      </c>
      <c r="T5818" t="str">
        <f t="array" ref="T5818">IFERROR(INDEX($S$3:$S$6255,SMALL(IF(ISNUMBER(SEARCH("",$S$3:$S$6255)),ROW($S$1:$S$6253),""),ROW(S5816))),"")</f>
        <v>Vranovice</v>
      </c>
      <c r="U5818" t="s">
        <v>5012</v>
      </c>
      <c r="V5818">
        <v>594741.0</v>
      </c>
    </row>
    <row r="5819" spans="19:22" ht="12.75">
      <c r="S5819" t="str">
        <f>IF(ISNUMBER(SEARCH(ZAKL_DATA!$B$18,FU!$U5819)),U5819,"")</f>
        <v>Vranovice</v>
      </c>
      <c r="T5819" t="str">
        <f t="array" ref="T5819">IFERROR(INDEX($S$3:$S$6255,SMALL(IF(ISNUMBER(SEARCH("",$S$3:$S$6255)),ROW($S$1:$S$6253),""),ROW(S5817))),"")</f>
        <v>Vranovice</v>
      </c>
      <c r="U5819" t="s">
        <v>5012</v>
      </c>
      <c r="V5819">
        <v>594750.0</v>
      </c>
    </row>
    <row r="5820" spans="19:22" ht="12.75">
      <c r="S5820" t="str">
        <f>IF(ISNUMBER(SEARCH(ZAKL_DATA!$B$18,FU!$U5820)),U5820,"")</f>
        <v>Vranovice-Kelčice</v>
      </c>
      <c r="T5820" t="str">
        <f t="array" ref="T5820">IFERROR(INDEX($S$3:$S$6255,SMALL(IF(ISNUMBER(SEARCH("",$S$3:$S$6255)),ROW($S$1:$S$6253),""),ROW(S5818))),"")</f>
        <v>Vranovice-Kelčice</v>
      </c>
      <c r="U5820" t="s">
        <v>8362</v>
      </c>
      <c r="V5820">
        <v>594768.0</v>
      </c>
    </row>
    <row r="5821" spans="19:22" ht="12.75">
      <c r="S5821" t="str">
        <f>IF(ISNUMBER(SEARCH(ZAKL_DATA!$B$18,FU!$U5821)),U5821,"")</f>
        <v>Vranovská Ves</v>
      </c>
      <c r="T5821" t="str">
        <f t="array" ref="T5821">IFERROR(INDEX($S$3:$S$6255,SMALL(IF(ISNUMBER(SEARCH("",$S$3:$S$6255)),ROW($S$1:$S$6253),""),ROW(S5819))),"")</f>
        <v>Vranovská Ves</v>
      </c>
      <c r="U5821" t="s">
        <v>8670</v>
      </c>
      <c r="V5821">
        <v>594776.0</v>
      </c>
    </row>
    <row r="5822" spans="19:22" ht="12.75">
      <c r="S5822" t="str">
        <f>IF(ISNUMBER(SEARCH(ZAKL_DATA!$B$18,FU!$U5822)),U5822,"")</f>
        <v>Vraný</v>
      </c>
      <c r="T5822" t="str">
        <f t="array" ref="T5822">IFERROR(INDEX($S$3:$S$6255,SMALL(IF(ISNUMBER(SEARCH("",$S$3:$S$6255)),ROW($S$1:$S$6253),""),ROW(S5820))),"")</f>
        <v>Vraný</v>
      </c>
      <c r="U5822" t="s">
        <v>4264</v>
      </c>
      <c r="V5822">
        <v>594784.0</v>
      </c>
    </row>
    <row r="5823" spans="19:22" ht="12.75">
      <c r="S5823" t="str">
        <f>IF(ISNUMBER(SEARCH(ZAKL_DATA!$B$18,FU!$U5823)),U5823,"")</f>
        <v>Vratěnín</v>
      </c>
      <c r="T5823" t="str">
        <f t="array" ref="T5823">IFERROR(INDEX($S$3:$S$6255,SMALL(IF(ISNUMBER(SEARCH("",$S$3:$S$6255)),ROW($S$1:$S$6253),""),ROW(S5821))),"")</f>
        <v>Vratěnín</v>
      </c>
      <c r="U5823" t="s">
        <v>8671</v>
      </c>
      <c r="V5823">
        <v>594792.0</v>
      </c>
    </row>
    <row r="5824" spans="19:22" ht="12.75">
      <c r="S5824" t="str">
        <f>IF(ISNUMBER(SEARCH(ZAKL_DATA!$B$18,FU!$U5824)),U5824,"")</f>
        <v>Vratimov</v>
      </c>
      <c r="T5824" t="str">
        <f t="array" ref="T5824">IFERROR(INDEX($S$3:$S$6255,SMALL(IF(ISNUMBER(SEARCH("",$S$3:$S$6255)),ROW($S$1:$S$6253),""),ROW(S5822))),"")</f>
        <v>Vratimov</v>
      </c>
      <c r="U5824" t="s">
        <v>8908</v>
      </c>
      <c r="V5824">
        <v>594806.0</v>
      </c>
    </row>
    <row r="5825" spans="19:22" ht="12.75">
      <c r="S5825" t="str">
        <f>IF(ISNUMBER(SEARCH(ZAKL_DATA!$B$18,FU!$U5825)),U5825,"")</f>
        <v>Vratislávka</v>
      </c>
      <c r="T5825" t="str">
        <f t="array" ref="T5825">IFERROR(INDEX($S$3:$S$6255,SMALL(IF(ISNUMBER(SEARCH("",$S$3:$S$6255)),ROW($S$1:$S$6253),""),ROW(S5823))),"")</f>
        <v>Vratislávka</v>
      </c>
      <c r="U5825" t="s">
        <v>8806</v>
      </c>
      <c r="V5825">
        <v>594814.0</v>
      </c>
    </row>
    <row r="5826" spans="19:22" ht="12.75">
      <c r="S5826" t="str">
        <f>IF(ISNUMBER(SEARCH(ZAKL_DATA!$B$18,FU!$U5826)),U5826,"")</f>
        <v>Vrátkov</v>
      </c>
      <c r="T5826" t="str">
        <f t="array" ref="T5826">IFERROR(INDEX($S$3:$S$6255,SMALL(IF(ISNUMBER(SEARCH("",$S$3:$S$6255)),ROW($S$1:$S$6253),""),ROW(S5824))),"")</f>
        <v>Vrátkov</v>
      </c>
      <c r="U5826" t="s">
        <v>6580</v>
      </c>
      <c r="V5826">
        <v>594822.0</v>
      </c>
    </row>
    <row r="5827" spans="19:22" ht="12.75">
      <c r="S5827" t="str">
        <f>IF(ISNUMBER(SEARCH(ZAKL_DATA!$B$18,FU!$U5827)),U5827,"")</f>
        <v>Vrátno</v>
      </c>
      <c r="T5827" t="str">
        <f t="array" ref="T5827">IFERROR(INDEX($S$3:$S$6255,SMALL(IF(ISNUMBER(SEARCH("",$S$3:$S$6255)),ROW($S$1:$S$6253),""),ROW(S5825))),"")</f>
        <v>Vrátno</v>
      </c>
      <c r="U5827" t="s">
        <v>7130</v>
      </c>
      <c r="V5827">
        <v>594831.0</v>
      </c>
    </row>
    <row r="5828" spans="19:22" ht="12.75">
      <c r="S5828" t="str">
        <f>IF(ISNUMBER(SEARCH(ZAKL_DATA!$B$18,FU!$U5828)),U5828,"")</f>
        <v>Vráto</v>
      </c>
      <c r="T5828" t="str">
        <f t="array" ref="T5828">IFERROR(INDEX($S$3:$S$6255,SMALL(IF(ISNUMBER(SEARCH("",$S$3:$S$6255)),ROW($S$1:$S$6253),""),ROW(S5826))),"")</f>
        <v>Vráto</v>
      </c>
      <c r="U5828" t="s">
        <v>4519</v>
      </c>
      <c r="V5828">
        <v>594849.0</v>
      </c>
    </row>
    <row r="5829" spans="19:22" ht="12.75">
      <c r="S5829" t="str">
        <f>IF(ISNUMBER(SEARCH(ZAKL_DATA!$B$18,FU!$U5829)),U5829,"")</f>
        <v>Vráž</v>
      </c>
      <c r="T5829" t="str">
        <f t="array" ref="T5829">IFERROR(INDEX($S$3:$S$6255,SMALL(IF(ISNUMBER(SEARCH("",$S$3:$S$6255)),ROW($S$1:$S$6253),""),ROW(S5827))),"")</f>
        <v>Vráž</v>
      </c>
      <c r="U5829" t="s">
        <v>4158</v>
      </c>
      <c r="V5829">
        <v>594865.0</v>
      </c>
    </row>
    <row r="5830" spans="19:22" ht="12.75">
      <c r="S5830" t="str">
        <f>IF(ISNUMBER(SEARCH(ZAKL_DATA!$B$18,FU!$U5830)),U5830,"")</f>
        <v>Vráž</v>
      </c>
      <c r="T5830" t="str">
        <f t="array" ref="T5830">IFERROR(INDEX($S$3:$S$6255,SMALL(IF(ISNUMBER(SEARCH("",$S$3:$S$6255)),ROW($S$1:$S$6253),""),ROW(S5828))),"")</f>
        <v>Vráž</v>
      </c>
      <c r="U5830" t="s">
        <v>4158</v>
      </c>
      <c r="V5830">
        <v>594873.0</v>
      </c>
    </row>
    <row r="5831" spans="19:22" ht="12.75">
      <c r="S5831" t="str">
        <f>IF(ISNUMBER(SEARCH(ZAKL_DATA!$B$18,FU!$U5831)),U5831,"")</f>
        <v>Vražkov</v>
      </c>
      <c r="T5831" t="str">
        <f t="array" ref="T5831">IFERROR(INDEX($S$3:$S$6255,SMALL(IF(ISNUMBER(SEARCH("",$S$3:$S$6255)),ROW($S$1:$S$6253),""),ROW(S5829))),"")</f>
        <v>Vražkov</v>
      </c>
      <c r="U5831" t="s">
        <v>6668</v>
      </c>
      <c r="V5831">
        <v>594881.0</v>
      </c>
    </row>
    <row r="5832" spans="19:22" ht="12.75">
      <c r="S5832" t="str">
        <f>IF(ISNUMBER(SEARCH(ZAKL_DATA!$B$18,FU!$U5832)),U5832,"")</f>
        <v>Vražné</v>
      </c>
      <c r="T5832" t="str">
        <f t="array" ref="T5832">IFERROR(INDEX($S$3:$S$6255,SMALL(IF(ISNUMBER(SEARCH("",$S$3:$S$6255)),ROW($S$1:$S$6253),""),ROW(S5830))),"")</f>
        <v>Vražné</v>
      </c>
      <c r="U5832" t="s">
        <v>5950</v>
      </c>
      <c r="V5832">
        <v>594890.0</v>
      </c>
    </row>
    <row r="5833" spans="19:22" ht="12.75">
      <c r="S5833" t="str">
        <f>IF(ISNUMBER(SEARCH(ZAKL_DATA!$B$18,FU!$U5833)),U5833,"")</f>
        <v>Vrážné</v>
      </c>
      <c r="T5833" t="str">
        <f t="array" ref="T5833">IFERROR(INDEX($S$3:$S$6255,SMALL(IF(ISNUMBER(SEARCH("",$S$3:$S$6255)),ROW($S$1:$S$6253),""),ROW(S5831))),"")</f>
        <v>Vrážné</v>
      </c>
      <c r="U5833" t="s">
        <v>7150</v>
      </c>
      <c r="V5833">
        <v>594903.0</v>
      </c>
    </row>
    <row r="5834" spans="19:22" ht="12.75">
      <c r="S5834" t="str">
        <f>IF(ISNUMBER(SEARCH(ZAKL_DATA!$B$18,FU!$U5834)),U5834,"")</f>
        <v>Vrbátky</v>
      </c>
      <c r="T5834" t="str">
        <f t="array" ref="T5834">IFERROR(INDEX($S$3:$S$6255,SMALL(IF(ISNUMBER(SEARCH("",$S$3:$S$6255)),ROW($S$1:$S$6253),""),ROW(S5832))),"")</f>
        <v>Vrbátky</v>
      </c>
      <c r="U5834" t="s">
        <v>8363</v>
      </c>
      <c r="V5834">
        <v>594911.0</v>
      </c>
    </row>
    <row r="5835" spans="19:22" ht="12.75">
      <c r="S5835" t="str">
        <f>IF(ISNUMBER(SEARCH(ZAKL_DATA!$B$18,FU!$U5835)),U5835,"")</f>
        <v>Vrbatův Kostelec</v>
      </c>
      <c r="T5835" t="str">
        <f t="array" ref="T5835">IFERROR(INDEX($S$3:$S$6255,SMALL(IF(ISNUMBER(SEARCH("",$S$3:$S$6255)),ROW($S$1:$S$6253),""),ROW(S5833))),"")</f>
        <v>Vrbatův Kostelec</v>
      </c>
      <c r="U5835" t="s">
        <v>7170</v>
      </c>
      <c r="V5835">
        <v>594920.0</v>
      </c>
    </row>
    <row r="5836" spans="19:22" ht="12.75">
      <c r="S5836" t="str">
        <f>IF(ISNUMBER(SEARCH(ZAKL_DATA!$B$18,FU!$U5836)),U5836,"")</f>
        <v>Vrbčany</v>
      </c>
      <c r="T5836" t="str">
        <f t="array" ref="T5836">IFERROR(INDEX($S$3:$S$6255,SMALL(IF(ISNUMBER(SEARCH("",$S$3:$S$6255)),ROW($S$1:$S$6253),""),ROW(S5834))),"")</f>
        <v>Vrbčany</v>
      </c>
      <c r="U5836" t="s">
        <v>4343</v>
      </c>
      <c r="V5836">
        <v>594938.0</v>
      </c>
    </row>
    <row r="5837" spans="19:22" ht="12.75">
      <c r="S5837" t="str">
        <f>IF(ISNUMBER(SEARCH(ZAKL_DATA!$B$18,FU!$U5837)),U5837,"")</f>
        <v>Vrbice</v>
      </c>
      <c r="T5837" t="str">
        <f t="array" ref="T5837">IFERROR(INDEX($S$3:$S$6255,SMALL(IF(ISNUMBER(SEARCH("",$S$3:$S$6255)),ROW($S$1:$S$6253),""),ROW(S5835))),"")</f>
        <v>Vrbice</v>
      </c>
      <c r="U5837" t="s">
        <v>3965</v>
      </c>
      <c r="V5837">
        <v>594946.0</v>
      </c>
    </row>
    <row r="5838" spans="19:22" ht="12.75">
      <c r="S5838" t="str">
        <f>IF(ISNUMBER(SEARCH(ZAKL_DATA!$B$18,FU!$U5838)),U5838,"")</f>
        <v>Vrbice</v>
      </c>
      <c r="T5838" t="str">
        <f t="array" ref="T5838">IFERROR(INDEX($S$3:$S$6255,SMALL(IF(ISNUMBER(SEARCH("",$S$3:$S$6255)),ROW($S$1:$S$6253),""),ROW(S5836))),"")</f>
        <v>Vrbice</v>
      </c>
      <c r="U5838" t="s">
        <v>3965</v>
      </c>
      <c r="V5838">
        <v>594954.0</v>
      </c>
    </row>
    <row r="5839" spans="19:22" ht="12.75">
      <c r="S5839" t="str">
        <f>IF(ISNUMBER(SEARCH(ZAKL_DATA!$B$18,FU!$U5839)),U5839,"")</f>
        <v>Vrbice</v>
      </c>
      <c r="T5839" t="str">
        <f t="array" ref="T5839">IFERROR(INDEX($S$3:$S$6255,SMALL(IF(ISNUMBER(SEARCH("",$S$3:$S$6255)),ROW($S$1:$S$6253),""),ROW(S5837))),"")</f>
        <v>Vrbice</v>
      </c>
      <c r="U5839" t="s">
        <v>3965</v>
      </c>
      <c r="V5839">
        <v>594962.0</v>
      </c>
    </row>
    <row r="5840" spans="19:22" ht="12.75">
      <c r="S5840" t="str">
        <f>IF(ISNUMBER(SEARCH(ZAKL_DATA!$B$18,FU!$U5840)),U5840,"")</f>
        <v>Vrbice</v>
      </c>
      <c r="T5840" t="str">
        <f t="array" ref="T5840">IFERROR(INDEX($S$3:$S$6255,SMALL(IF(ISNUMBER(SEARCH("",$S$3:$S$6255)),ROW($S$1:$S$6253),""),ROW(S5838))),"")</f>
        <v>Vrbice</v>
      </c>
      <c r="U5840" t="s">
        <v>3965</v>
      </c>
      <c r="V5840">
        <v>594971.0</v>
      </c>
    </row>
    <row r="5841" spans="19:22" ht="12.75">
      <c r="S5841" t="str">
        <f>IF(ISNUMBER(SEARCH(ZAKL_DATA!$B$18,FU!$U5841)),U5841,"")</f>
        <v>Vrbice</v>
      </c>
      <c r="T5841" t="str">
        <f t="array" ref="T5841">IFERROR(INDEX($S$3:$S$6255,SMALL(IF(ISNUMBER(SEARCH("",$S$3:$S$6255)),ROW($S$1:$S$6253),""),ROW(S5839))),"")</f>
        <v>Vrbice</v>
      </c>
      <c r="U5841" t="s">
        <v>3965</v>
      </c>
      <c r="V5841">
        <v>594989.0</v>
      </c>
    </row>
    <row r="5842" spans="19:22" ht="12.75">
      <c r="S5842" t="str">
        <f>IF(ISNUMBER(SEARCH(ZAKL_DATA!$B$18,FU!$U5842)),U5842,"")</f>
        <v>Vrbice</v>
      </c>
      <c r="T5842" t="str">
        <f t="array" ref="T5842">IFERROR(INDEX($S$3:$S$6255,SMALL(IF(ISNUMBER(SEARCH("",$S$3:$S$6255)),ROW($S$1:$S$6253),""),ROW(S5840))),"")</f>
        <v>Vrbice</v>
      </c>
      <c r="U5842" t="s">
        <v>3965</v>
      </c>
      <c r="V5842">
        <v>594997.0</v>
      </c>
    </row>
    <row r="5843" spans="19:22" ht="12.75">
      <c r="S5843" t="str">
        <f>IF(ISNUMBER(SEARCH(ZAKL_DATA!$B$18,FU!$U5843)),U5843,"")</f>
        <v>Vrbice</v>
      </c>
      <c r="T5843" t="str">
        <f t="array" ref="T5843">IFERROR(INDEX($S$3:$S$6255,SMALL(IF(ISNUMBER(SEARCH("",$S$3:$S$6255)),ROW($S$1:$S$6253),""),ROW(S5841))),"")</f>
        <v>Vrbice</v>
      </c>
      <c r="U5843" t="s">
        <v>3965</v>
      </c>
      <c r="V5843">
        <v>595004.0</v>
      </c>
    </row>
    <row r="5844" spans="19:22" ht="12.75">
      <c r="S5844" t="str">
        <f>IF(ISNUMBER(SEARCH(ZAKL_DATA!$B$18,FU!$U5844)),U5844,"")</f>
        <v>Vrbičany</v>
      </c>
      <c r="T5844" t="str">
        <f t="array" ref="T5844">IFERROR(INDEX($S$3:$S$6255,SMALL(IF(ISNUMBER(SEARCH("",$S$3:$S$6255)),ROW($S$1:$S$6253),""),ROW(S5842))),"")</f>
        <v>Vrbičany</v>
      </c>
      <c r="U5844" t="s">
        <v>6669</v>
      </c>
      <c r="V5844">
        <v>595012.0</v>
      </c>
    </row>
    <row r="5845" spans="19:22" ht="12.75">
      <c r="S5845" t="str">
        <f>IF(ISNUMBER(SEARCH(ZAKL_DATA!$B$18,FU!$U5845)),U5845,"")</f>
        <v>Vrbičany</v>
      </c>
      <c r="T5845" t="str">
        <f t="array" ref="T5845">IFERROR(INDEX($S$3:$S$6255,SMALL(IF(ISNUMBER(SEARCH("",$S$3:$S$6255)),ROW($S$1:$S$6253),""),ROW(S5843))),"")</f>
        <v>Vrbičany</v>
      </c>
      <c r="U5845" t="s">
        <v>6669</v>
      </c>
      <c r="V5845">
        <v>595021.0</v>
      </c>
    </row>
    <row r="5846" spans="19:22" ht="12.75">
      <c r="S5846" t="str">
        <f>IF(ISNUMBER(SEARCH(ZAKL_DATA!$B$18,FU!$U5846)),U5846,"")</f>
        <v>Vrbka</v>
      </c>
      <c r="T5846" t="str">
        <f t="array" ref="T5846">IFERROR(INDEX($S$3:$S$6255,SMALL(IF(ISNUMBER(SEARCH("",$S$3:$S$6255)),ROW($S$1:$S$6253),""),ROW(S5844))),"")</f>
        <v>Vrbka</v>
      </c>
      <c r="U5846" t="s">
        <v>5082</v>
      </c>
      <c r="V5846">
        <v>595039.0</v>
      </c>
    </row>
    <row r="5847" spans="19:22" ht="12.75">
      <c r="S5847" t="str">
        <f>IF(ISNUMBER(SEARCH(ZAKL_DATA!$B$18,FU!$U5847)),U5847,"")</f>
        <v>Vrbno nad Lesy</v>
      </c>
      <c r="T5847" t="str">
        <f t="array" ref="T5847">IFERROR(INDEX($S$3:$S$6255,SMALL(IF(ISNUMBER(SEARCH("",$S$3:$S$6255)),ROW($S$1:$S$6253),""),ROW(S5845))),"")</f>
        <v>Vrbno nad Lesy</v>
      </c>
      <c r="U5847" t="s">
        <v>6751</v>
      </c>
      <c r="V5847">
        <v>595047.0</v>
      </c>
    </row>
    <row r="5848" spans="19:22" ht="12.75">
      <c r="S5848" t="str">
        <f>IF(ISNUMBER(SEARCH(ZAKL_DATA!$B$18,FU!$U5848)),U5848,"")</f>
        <v>Vrbno pod Pradědem</v>
      </c>
      <c r="T5848" t="str">
        <f t="array" ref="T5848">IFERROR(INDEX($S$3:$S$6255,SMALL(IF(ISNUMBER(SEARCH("",$S$3:$S$6255)),ROW($S$1:$S$6253),""),ROW(S5846))),"")</f>
        <v>Vrbno pod Pradědem</v>
      </c>
      <c r="U5848" t="s">
        <v>8847</v>
      </c>
      <c r="V5848">
        <v>595055.0</v>
      </c>
    </row>
    <row r="5849" spans="19:22" ht="12.75">
      <c r="S5849" t="str">
        <f>IF(ISNUMBER(SEARCH(ZAKL_DATA!$B$18,FU!$U5849)),U5849,"")</f>
        <v>Vrbová Lhota</v>
      </c>
      <c r="T5849" t="str">
        <f t="array" ref="T5849">IFERROR(INDEX($S$3:$S$6255,SMALL(IF(ISNUMBER(SEARCH("",$S$3:$S$6255)),ROW($S$1:$S$6253),""),ROW(S5847))),"")</f>
        <v>Vrbová Lhota</v>
      </c>
      <c r="U5849" t="s">
        <v>4715</v>
      </c>
      <c r="V5849">
        <v>595063.0</v>
      </c>
    </row>
    <row r="5850" spans="19:22" ht="12.75">
      <c r="S5850" t="str">
        <f>IF(ISNUMBER(SEARCH(ZAKL_DATA!$B$18,FU!$U5850)),U5850,"")</f>
        <v>Vrbovec</v>
      </c>
      <c r="T5850" t="str">
        <f t="array" ref="T5850">IFERROR(INDEX($S$3:$S$6255,SMALL(IF(ISNUMBER(SEARCH("",$S$3:$S$6255)),ROW($S$1:$S$6253),""),ROW(S5848))),"")</f>
        <v>Vrbovec</v>
      </c>
      <c r="U5850" t="s">
        <v>8672</v>
      </c>
      <c r="V5850">
        <v>595071.0</v>
      </c>
    </row>
    <row r="5851" spans="19:22" ht="12.75">
      <c r="S5851" t="str">
        <f>IF(ISNUMBER(SEARCH(ZAKL_DATA!$B$18,FU!$U5851)),U5851,"")</f>
        <v>Vrcovice</v>
      </c>
      <c r="T5851" t="str">
        <f t="array" ref="T5851">IFERROR(INDEX($S$3:$S$6255,SMALL(IF(ISNUMBER(SEARCH("",$S$3:$S$6255)),ROW($S$1:$S$6253),""),ROW(S5849))),"")</f>
        <v>Vrcovice</v>
      </c>
      <c r="U5851" t="s">
        <v>5572</v>
      </c>
      <c r="V5851">
        <v>595080.0</v>
      </c>
    </row>
    <row r="5852" spans="19:22" ht="12.75">
      <c r="S5852" t="str">
        <f>IF(ISNUMBER(SEARCH(ZAKL_DATA!$B$18,FU!$U5852)),U5852,"")</f>
        <v>Vrčeň</v>
      </c>
      <c r="T5852" t="str">
        <f t="array" ref="T5852">IFERROR(INDEX($S$3:$S$6255,SMALL(IF(ISNUMBER(SEARCH("",$S$3:$S$6255)),ROW($S$1:$S$6253),""),ROW(S5850))),"")</f>
        <v>Vrčeň</v>
      </c>
      <c r="U5852" t="s">
        <v>6107</v>
      </c>
      <c r="V5852">
        <v>595098.0</v>
      </c>
    </row>
    <row r="5853" spans="19:22" ht="12.75">
      <c r="S5853" t="str">
        <f>IF(ISNUMBER(SEARCH(ZAKL_DATA!$B$18,FU!$U5853)),U5853,"")</f>
        <v>Vrdy</v>
      </c>
      <c r="T5853" t="str">
        <f t="array" ref="T5853">IFERROR(INDEX($S$3:$S$6255,SMALL(IF(ISNUMBER(SEARCH("",$S$3:$S$6255)),ROW($S$1:$S$6253),""),ROW(S5851))),"")</f>
        <v>Vrdy</v>
      </c>
      <c r="U5853" t="s">
        <v>4410</v>
      </c>
      <c r="V5853">
        <v>595101.0</v>
      </c>
    </row>
    <row r="5854" spans="19:22" ht="12.75">
      <c r="S5854" t="str">
        <f>IF(ISNUMBER(SEARCH(ZAKL_DATA!$B$18,FU!$U5854)),U5854,"")</f>
        <v>Vrhaveč</v>
      </c>
      <c r="T5854" t="str">
        <f t="array" ref="T5854">IFERROR(INDEX($S$3:$S$6255,SMALL(IF(ISNUMBER(SEARCH("",$S$3:$S$6255)),ROW($S$1:$S$6253),""),ROW(S5852))),"")</f>
        <v>Vrhaveč</v>
      </c>
      <c r="U5854" t="s">
        <v>6056</v>
      </c>
      <c r="V5854">
        <v>595110.0</v>
      </c>
    </row>
    <row r="5855" spans="19:22" ht="12.75">
      <c r="S5855" t="str">
        <f>IF(ISNUMBER(SEARCH(ZAKL_DATA!$B$18,FU!$U5855)),U5855,"")</f>
        <v>Vrchlabí</v>
      </c>
      <c r="T5855" t="str">
        <f t="array" ref="T5855">IFERROR(INDEX($S$3:$S$6255,SMALL(IF(ISNUMBER(SEARCH("",$S$3:$S$6255)),ROW($S$1:$S$6253),""),ROW(S5853))),"")</f>
        <v>Vrchlabí</v>
      </c>
      <c r="U5855" t="s">
        <v>7683</v>
      </c>
      <c r="V5855">
        <v>595128.0</v>
      </c>
    </row>
    <row r="5856" spans="19:22" ht="12.75">
      <c r="S5856" t="str">
        <f>IF(ISNUMBER(SEARCH(ZAKL_DATA!$B$18,FU!$U5856)),U5856,"")</f>
        <v>Vrchoslavice</v>
      </c>
      <c r="T5856" t="str">
        <f t="array" ref="T5856">IFERROR(INDEX($S$3:$S$6255,SMALL(IF(ISNUMBER(SEARCH("",$S$3:$S$6255)),ROW($S$1:$S$6253),""),ROW(S5854))),"")</f>
        <v>Vrchoslavice</v>
      </c>
      <c r="U5856" t="s">
        <v>8364</v>
      </c>
      <c r="V5856">
        <v>595136.0</v>
      </c>
    </row>
    <row r="5857" spans="19:22" ht="12.75">
      <c r="S5857" t="str">
        <f>IF(ISNUMBER(SEARCH(ZAKL_DATA!$B$18,FU!$U5857)),U5857,"")</f>
        <v>Vrchotovy Janovice</v>
      </c>
      <c r="T5857" t="str">
        <f t="array" ref="T5857">IFERROR(INDEX($S$3:$S$6255,SMALL(IF(ISNUMBER(SEARCH("",$S$3:$S$6255)),ROW($S$1:$S$6253),""),ROW(S5855))),"")</f>
        <v>Vrchotovy Janovice</v>
      </c>
      <c r="U5857" t="s">
        <v>4062</v>
      </c>
      <c r="V5857">
        <v>595144.0</v>
      </c>
    </row>
    <row r="5858" spans="19:22" ht="12.75">
      <c r="S5858" t="str">
        <f>IF(ISNUMBER(SEARCH(ZAKL_DATA!$B$18,FU!$U5858)),U5858,"")</f>
        <v>Vrchovany</v>
      </c>
      <c r="T5858" t="str">
        <f t="array" ref="T5858">IFERROR(INDEX($S$3:$S$6255,SMALL(IF(ISNUMBER(SEARCH("",$S$3:$S$6255)),ROW($S$1:$S$6253),""),ROW(S5856))),"")</f>
        <v>Vrchovany</v>
      </c>
      <c r="U5858" t="s">
        <v>6354</v>
      </c>
      <c r="V5858">
        <v>595152.0</v>
      </c>
    </row>
    <row r="5859" spans="19:22" ht="12.75">
      <c r="S5859" t="str">
        <f>IF(ISNUMBER(SEARCH(ZAKL_DATA!$B$18,FU!$U5859)),U5859,"")</f>
        <v>Vrchovnice</v>
      </c>
      <c r="T5859" t="str">
        <f t="array" ref="T5859">IFERROR(INDEX($S$3:$S$6255,SMALL(IF(ISNUMBER(SEARCH("",$S$3:$S$6255)),ROW($S$1:$S$6253),""),ROW(S5857))),"")</f>
        <v>Vrchovnice</v>
      </c>
      <c r="U5859" t="s">
        <v>5411</v>
      </c>
      <c r="V5859">
        <v>595161.0</v>
      </c>
    </row>
    <row r="5860" spans="19:22" ht="12.75">
      <c r="S5860" t="str">
        <f>IF(ISNUMBER(SEARCH(ZAKL_DATA!$B$18,FU!$U5860)),U5860,"")</f>
        <v>Vrchy</v>
      </c>
      <c r="T5860" t="str">
        <f t="array" ref="T5860">IFERROR(INDEX($S$3:$S$6255,SMALL(IF(ISNUMBER(SEARCH("",$S$3:$S$6255)),ROW($S$1:$S$6253),""),ROW(S5858))),"")</f>
        <v>Vrchy</v>
      </c>
      <c r="U5860" t="s">
        <v>6949</v>
      </c>
      <c r="V5860">
        <v>595179.0</v>
      </c>
    </row>
    <row r="5861" spans="19:22" ht="12.75">
      <c r="S5861" t="str">
        <f>IF(ISNUMBER(SEARCH(ZAKL_DATA!$B$18,FU!$U5861)),U5861,"")</f>
        <v>Vroutek</v>
      </c>
      <c r="T5861" t="str">
        <f t="array" ref="T5861">IFERROR(INDEX($S$3:$S$6255,SMALL(IF(ISNUMBER(SEARCH("",$S$3:$S$6255)),ROW($S$1:$S$6253),""),ROW(S5859))),"")</f>
        <v>Vroutek</v>
      </c>
      <c r="U5861" t="s">
        <v>6752</v>
      </c>
      <c r="V5861">
        <v>595187.0</v>
      </c>
    </row>
    <row r="5862" spans="19:22" ht="12.75">
      <c r="S5862" t="str">
        <f>IF(ISNUMBER(SEARCH(ZAKL_DATA!$B$18,FU!$U5862)),U5862,"")</f>
        <v>Vrskmaň</v>
      </c>
      <c r="T5862" t="str">
        <f t="array" ref="T5862">IFERROR(INDEX($S$3:$S$6255,SMALL(IF(ISNUMBER(SEARCH("",$S$3:$S$6255)),ROW($S$1:$S$6253),""),ROW(S5860))),"")</f>
        <v>Vrskmaň</v>
      </c>
      <c r="U5862" t="s">
        <v>6463</v>
      </c>
      <c r="V5862">
        <v>595195.0</v>
      </c>
    </row>
    <row r="5863" spans="19:22" ht="12.75">
      <c r="S5863" t="str">
        <f>IF(ISNUMBER(SEARCH(ZAKL_DATA!$B$18,FU!$U5863)),U5863,"")</f>
        <v>Vršce</v>
      </c>
      <c r="T5863" t="str">
        <f t="array" ref="T5863">IFERROR(INDEX($S$3:$S$6255,SMALL(IF(ISNUMBER(SEARCH("",$S$3:$S$6255)),ROW($S$1:$S$6253),""),ROW(S5861))),"")</f>
        <v>Vršce</v>
      </c>
      <c r="U5863" t="s">
        <v>7279</v>
      </c>
      <c r="V5863">
        <v>595209.0</v>
      </c>
    </row>
    <row r="5864" spans="19:22" ht="12.75">
      <c r="S5864" t="str">
        <f>IF(ISNUMBER(SEARCH(ZAKL_DATA!$B$18,FU!$U5864)),U5864,"")</f>
        <v>Vršovice</v>
      </c>
      <c r="T5864" t="str">
        <f t="array" ref="T5864">IFERROR(INDEX($S$3:$S$6255,SMALL(IF(ISNUMBER(SEARCH("",$S$3:$S$6255)),ROW($S$1:$S$6253),""),ROW(S5862))),"")</f>
        <v>Vršovice</v>
      </c>
      <c r="U5864" t="s">
        <v>3781</v>
      </c>
      <c r="V5864">
        <v>595217.0</v>
      </c>
    </row>
    <row r="5865" spans="19:22" ht="12.75">
      <c r="S5865" t="str">
        <f>IF(ISNUMBER(SEARCH(ZAKL_DATA!$B$18,FU!$U5865)),U5865,"")</f>
        <v>Vršovice</v>
      </c>
      <c r="T5865" t="str">
        <f t="array" ref="T5865">IFERROR(INDEX($S$3:$S$6255,SMALL(IF(ISNUMBER(SEARCH("",$S$3:$S$6255)),ROW($S$1:$S$6253),""),ROW(S5863))),"")</f>
        <v>Vršovice</v>
      </c>
      <c r="U5865" t="s">
        <v>3781</v>
      </c>
      <c r="V5865">
        <v>595241.0</v>
      </c>
    </row>
    <row r="5866" spans="19:22" ht="12.75">
      <c r="S5866" t="str">
        <f>IF(ISNUMBER(SEARCH(ZAKL_DATA!$B$18,FU!$U5866)),U5866,"")</f>
        <v>Vršovka</v>
      </c>
      <c r="T5866" t="str">
        <f t="array" ref="T5866">IFERROR(INDEX($S$3:$S$6255,SMALL(IF(ISNUMBER(SEARCH("",$S$3:$S$6255)),ROW($S$1:$S$6253),""),ROW(S5864))),"")</f>
        <v>Vršovka</v>
      </c>
      <c r="U5866" t="s">
        <v>7340</v>
      </c>
      <c r="V5866">
        <v>595250.0</v>
      </c>
    </row>
    <row r="5867" spans="19:22" ht="12.75">
      <c r="S5867" t="str">
        <f>IF(ISNUMBER(SEARCH(ZAKL_DATA!$B$18,FU!$U5867)),U5867,"")</f>
        <v>Vrutice</v>
      </c>
      <c r="T5867" t="str">
        <f t="array" ref="T5867">IFERROR(INDEX($S$3:$S$6255,SMALL(IF(ISNUMBER(SEARCH("",$S$3:$S$6255)),ROW($S$1:$S$6253),""),ROW(S5865))),"")</f>
        <v>Vrutice</v>
      </c>
      <c r="U5867" t="s">
        <v>6670</v>
      </c>
      <c r="V5867">
        <v>595268.0</v>
      </c>
    </row>
    <row r="5868" spans="19:22" ht="12.75">
      <c r="S5868" t="str">
        <f>IF(ISNUMBER(SEARCH(ZAKL_DATA!$B$18,FU!$U5868)),U5868,"")</f>
        <v>Vřesina</v>
      </c>
      <c r="T5868" t="str">
        <f t="array" ref="T5868">IFERROR(INDEX($S$3:$S$6255,SMALL(IF(ISNUMBER(SEARCH("",$S$3:$S$6255)),ROW($S$1:$S$6253),""),ROW(S5866))),"")</f>
        <v>Vřesina</v>
      </c>
      <c r="U5868" t="s">
        <v>3642</v>
      </c>
      <c r="V5868">
        <v>595276.0</v>
      </c>
    </row>
    <row r="5869" spans="19:22" ht="12.75">
      <c r="S5869" t="str">
        <f>IF(ISNUMBER(SEARCH(ZAKL_DATA!$B$18,FU!$U5869)),U5869,"")</f>
        <v>Vřesina</v>
      </c>
      <c r="T5869" t="str">
        <f t="array" ref="T5869">IFERROR(INDEX($S$3:$S$6255,SMALL(IF(ISNUMBER(SEARCH("",$S$3:$S$6255)),ROW($S$1:$S$6253),""),ROW(S5867))),"")</f>
        <v>Vřesina</v>
      </c>
      <c r="U5869" t="s">
        <v>3642</v>
      </c>
      <c r="V5869">
        <v>595284.0</v>
      </c>
    </row>
    <row r="5870" spans="19:22" ht="12.75">
      <c r="S5870" t="str">
        <f>IF(ISNUMBER(SEARCH(ZAKL_DATA!$B$18,FU!$U5870)),U5870,"")</f>
        <v>Vřeskovice</v>
      </c>
      <c r="T5870" t="str">
        <f t="array" ref="T5870">IFERROR(INDEX($S$3:$S$6255,SMALL(IF(ISNUMBER(SEARCH("",$S$3:$S$6255)),ROW($S$1:$S$6253),""),ROW(S5868))),"")</f>
        <v>Vřeskovice</v>
      </c>
      <c r="U5870" t="s">
        <v>6683</v>
      </c>
      <c r="V5870">
        <v>595292.0</v>
      </c>
    </row>
    <row r="5871" spans="19:22" ht="12.75">
      <c r="S5871" t="str">
        <f>IF(ISNUMBER(SEARCH(ZAKL_DATA!$B$18,FU!$U5871)),U5871,"")</f>
        <v>Vřesník</v>
      </c>
      <c r="T5871" t="str">
        <f t="array" ref="T5871">IFERROR(INDEX($S$3:$S$6255,SMALL(IF(ISNUMBER(SEARCH("",$S$3:$S$6255)),ROW($S$1:$S$6253),""),ROW(S5869))),"")</f>
        <v>Vřesník</v>
      </c>
      <c r="U5871" t="s">
        <v>5488</v>
      </c>
      <c r="V5871">
        <v>595306.0</v>
      </c>
    </row>
    <row r="5872" spans="19:22" ht="12.75">
      <c r="S5872" t="str">
        <f>IF(ISNUMBER(SEARCH(ZAKL_DATA!$B$18,FU!$U5872)),U5872,"")</f>
        <v>Vřesová</v>
      </c>
      <c r="T5872" t="str">
        <f t="array" ref="T5872">IFERROR(INDEX($S$3:$S$6255,SMALL(IF(ISNUMBER(SEARCH("",$S$3:$S$6255)),ROW($S$1:$S$6253),""),ROW(S5870))),"")</f>
        <v>Vřesová</v>
      </c>
      <c r="U5872" t="s">
        <v>6232</v>
      </c>
      <c r="V5872">
        <v>595314.0</v>
      </c>
    </row>
    <row r="5873" spans="19:22" ht="12.75">
      <c r="S5873" t="str">
        <f>IF(ISNUMBER(SEARCH(ZAKL_DATA!$B$18,FU!$U5873)),U5873,"")</f>
        <v>Vřesovice</v>
      </c>
      <c r="T5873" t="str">
        <f t="array" ref="T5873">IFERROR(INDEX($S$3:$S$6255,SMALL(IF(ISNUMBER(SEARCH("",$S$3:$S$6255)),ROW($S$1:$S$6253),""),ROW(S5871))),"")</f>
        <v>Vřesovice</v>
      </c>
      <c r="U5873" t="s">
        <v>8116</v>
      </c>
      <c r="V5873">
        <v>595322.0</v>
      </c>
    </row>
    <row r="5874" spans="19:22" ht="12.75">
      <c r="S5874" t="str">
        <f>IF(ISNUMBER(SEARCH(ZAKL_DATA!$B$18,FU!$U5874)),U5874,"")</f>
        <v>Vřesovice</v>
      </c>
      <c r="T5874" t="str">
        <f t="array" ref="T5874">IFERROR(INDEX($S$3:$S$6255,SMALL(IF(ISNUMBER(SEARCH("",$S$3:$S$6255)),ROW($S$1:$S$6253),""),ROW(S5872))),"")</f>
        <v>Vřesovice</v>
      </c>
      <c r="U5874" t="s">
        <v>8116</v>
      </c>
      <c r="V5874">
        <v>595331.0</v>
      </c>
    </row>
    <row r="5875" spans="19:22" ht="12.75">
      <c r="S5875" t="str">
        <f>IF(ISNUMBER(SEARCH(ZAKL_DATA!$B$18,FU!$U5875)),U5875,"")</f>
        <v>Vsetín</v>
      </c>
      <c r="T5875" t="str">
        <f t="array" ref="T5875">IFERROR(INDEX($S$3:$S$6255,SMALL(IF(ISNUMBER(SEARCH("",$S$3:$S$6255)),ROW($S$1:$S$6253),""),ROW(S5873))),"")</f>
        <v>Vsetín</v>
      </c>
      <c r="U5875" t="s">
        <v>5019</v>
      </c>
      <c r="V5875">
        <v>595349.0</v>
      </c>
    </row>
    <row r="5876" spans="19:22" ht="12.75">
      <c r="S5876" t="str">
        <f>IF(ISNUMBER(SEARCH(ZAKL_DATA!$B$18,FU!$U5876)),U5876,"")</f>
        <v>Vstiš</v>
      </c>
      <c r="T5876" t="str">
        <f t="array" ref="T5876">IFERROR(INDEX($S$3:$S$6255,SMALL(IF(ISNUMBER(SEARCH("",$S$3:$S$6255)),ROW($S$1:$S$6253),""),ROW(S5874))),"")</f>
        <v>Vstiš</v>
      </c>
      <c r="U5876" t="s">
        <v>6108</v>
      </c>
      <c r="V5876">
        <v>595357.0</v>
      </c>
    </row>
    <row r="5877" spans="19:22" ht="12.75">
      <c r="S5877" t="str">
        <f>IF(ISNUMBER(SEARCH(ZAKL_DATA!$B$18,FU!$U5877)),U5877,"")</f>
        <v>Všehrdy</v>
      </c>
      <c r="T5877" t="str">
        <f t="array" ref="T5877">IFERROR(INDEX($S$3:$S$6255,SMALL(IF(ISNUMBER(SEARCH("",$S$3:$S$6255)),ROW($S$1:$S$6253),""),ROW(S5875))),"")</f>
        <v>Všehrdy</v>
      </c>
      <c r="U5877" t="s">
        <v>6464</v>
      </c>
      <c r="V5877">
        <v>595365.0</v>
      </c>
    </row>
    <row r="5878" spans="19:22" ht="12.75">
      <c r="S5878" t="str">
        <f>IF(ISNUMBER(SEARCH(ZAKL_DATA!$B$18,FU!$U5878)),U5878,"")</f>
        <v>Všehrdy</v>
      </c>
      <c r="T5878" t="str">
        <f t="array" ref="T5878">IFERROR(INDEX($S$3:$S$6255,SMALL(IF(ISNUMBER(SEARCH("",$S$3:$S$6255)),ROW($S$1:$S$6253),""),ROW(S5876))),"")</f>
        <v>Všehrdy</v>
      </c>
      <c r="U5878" t="s">
        <v>6464</v>
      </c>
      <c r="V5878">
        <v>595381.0</v>
      </c>
    </row>
    <row r="5879" spans="19:22" ht="12.75">
      <c r="S5879" t="str">
        <f>IF(ISNUMBER(SEARCH(ZAKL_DATA!$B$18,FU!$U5879)),U5879,"")</f>
        <v>Všechlapy</v>
      </c>
      <c r="T5879" t="str">
        <f t="array" ref="T5879">IFERROR(INDEX($S$3:$S$6255,SMALL(IF(ISNUMBER(SEARCH("",$S$3:$S$6255)),ROW($S$1:$S$6253),""),ROW(S5877))),"")</f>
        <v>Všechlapy</v>
      </c>
      <c r="U5879" t="s">
        <v>4187</v>
      </c>
      <c r="V5879">
        <v>595390.0</v>
      </c>
    </row>
    <row r="5880" spans="19:22" ht="12.75">
      <c r="S5880" t="str">
        <f>IF(ISNUMBER(SEARCH(ZAKL_DATA!$B$18,FU!$U5880)),U5880,"")</f>
        <v>Všechlapy</v>
      </c>
      <c r="T5880" t="str">
        <f t="array" ref="T5880">IFERROR(INDEX($S$3:$S$6255,SMALL(IF(ISNUMBER(SEARCH("",$S$3:$S$6255)),ROW($S$1:$S$6253),""),ROW(S5878))),"")</f>
        <v>Všechlapy</v>
      </c>
      <c r="U5880" t="s">
        <v>4187</v>
      </c>
      <c r="V5880">
        <v>595403.0</v>
      </c>
    </row>
    <row r="5881" spans="19:22" ht="12.75">
      <c r="S5881" t="str">
        <f>IF(ISNUMBER(SEARCH(ZAKL_DATA!$B$18,FU!$U5881)),U5881,"")</f>
        <v>Všechovice</v>
      </c>
      <c r="T5881" t="str">
        <f t="array" ref="T5881">IFERROR(INDEX($S$3:$S$6255,SMALL(IF(ISNUMBER(SEARCH("",$S$3:$S$6255)),ROW($S$1:$S$6253),""),ROW(S5879))),"")</f>
        <v>Všechovice</v>
      </c>
      <c r="U5881" t="s">
        <v>3909</v>
      </c>
      <c r="V5881">
        <v>595411.0</v>
      </c>
    </row>
    <row r="5882" spans="19:22" ht="12.75">
      <c r="S5882" t="str">
        <f>IF(ISNUMBER(SEARCH(ZAKL_DATA!$B$18,FU!$U5882)),U5882,"")</f>
        <v>Všechovice</v>
      </c>
      <c r="T5882" t="str">
        <f t="array" ref="T5882">IFERROR(INDEX($S$3:$S$6255,SMALL(IF(ISNUMBER(SEARCH("",$S$3:$S$6255)),ROW($S$1:$S$6253),""),ROW(S5880))),"")</f>
        <v>Všechovice</v>
      </c>
      <c r="U5882" t="s">
        <v>3909</v>
      </c>
      <c r="V5882">
        <v>595420.0</v>
      </c>
    </row>
    <row r="5883" spans="19:22" ht="12.75">
      <c r="S5883" t="str">
        <f>IF(ISNUMBER(SEARCH(ZAKL_DATA!$B$18,FU!$U5883)),U5883,"")</f>
        <v>Všejany</v>
      </c>
      <c r="T5883" t="str">
        <f t="array" ref="T5883">IFERROR(INDEX($S$3:$S$6255,SMALL(IF(ISNUMBER(SEARCH("",$S$3:$S$6255)),ROW($S$1:$S$6253),""),ROW(S5881))),"")</f>
        <v>Všejany</v>
      </c>
      <c r="U5883" t="s">
        <v>4624</v>
      </c>
      <c r="V5883">
        <v>595438.0</v>
      </c>
    </row>
    <row r="5884" spans="19:22" ht="12.75">
      <c r="S5884" t="str">
        <f>IF(ISNUMBER(SEARCH(ZAKL_DATA!$B$18,FU!$U5884)),U5884,"")</f>
        <v>Všekary</v>
      </c>
      <c r="T5884" t="str">
        <f t="array" ref="T5884">IFERROR(INDEX($S$3:$S$6255,SMALL(IF(ISNUMBER(SEARCH("",$S$3:$S$6255)),ROW($S$1:$S$6253),""),ROW(S5882))),"")</f>
        <v>Všekary</v>
      </c>
      <c r="U5884" t="s">
        <v>6685</v>
      </c>
      <c r="V5884">
        <v>595446.0</v>
      </c>
    </row>
    <row r="5885" spans="19:22" ht="12.75">
      <c r="S5885" t="str">
        <f>IF(ISNUMBER(SEARCH(ZAKL_DATA!$B$18,FU!$U5885)),U5885,"")</f>
        <v>Všelibice</v>
      </c>
      <c r="T5885" t="str">
        <f t="array" ref="T5885">IFERROR(INDEX($S$3:$S$6255,SMALL(IF(ISNUMBER(SEARCH("",$S$3:$S$6255)),ROW($S$1:$S$6253),""),ROW(S5883))),"")</f>
        <v>Všelibice</v>
      </c>
      <c r="U5885" t="s">
        <v>6553</v>
      </c>
      <c r="V5885">
        <v>595454.0</v>
      </c>
    </row>
    <row r="5886" spans="19:22" ht="12.75">
      <c r="S5886" t="str">
        <f>IF(ISNUMBER(SEARCH(ZAKL_DATA!$B$18,FU!$U5886)),U5886,"")</f>
        <v>Všemina</v>
      </c>
      <c r="T5886" t="str">
        <f t="array" ref="T5886">IFERROR(INDEX($S$3:$S$6255,SMALL(IF(ISNUMBER(SEARCH("",$S$3:$S$6255)),ROW($S$1:$S$6253),""),ROW(S5884))),"")</f>
        <v>Všemina</v>
      </c>
      <c r="U5886" t="s">
        <v>8055</v>
      </c>
      <c r="V5886">
        <v>595462.0</v>
      </c>
    </row>
    <row r="5887" spans="19:22" ht="12.75">
      <c r="S5887" t="str">
        <f>IF(ISNUMBER(SEARCH(ZAKL_DATA!$B$18,FU!$U5887)),U5887,"")</f>
        <v>Všemyslice</v>
      </c>
      <c r="T5887" t="str">
        <f t="array" ref="T5887">IFERROR(INDEX($S$3:$S$6255,SMALL(IF(ISNUMBER(SEARCH("",$S$3:$S$6255)),ROW($S$1:$S$6253),""),ROW(S5885))),"")</f>
        <v>Všemyslice</v>
      </c>
      <c r="U5887" t="s">
        <v>5212</v>
      </c>
      <c r="V5887">
        <v>595471.0</v>
      </c>
    </row>
    <row r="5888" spans="19:22" ht="12.75">
      <c r="S5888" t="str">
        <f>IF(ISNUMBER(SEARCH(ZAKL_DATA!$B$18,FU!$U5888)),U5888,"")</f>
        <v>Všeň</v>
      </c>
      <c r="T5888" t="str">
        <f t="array" ref="T5888">IFERROR(INDEX($S$3:$S$6255,SMALL(IF(ISNUMBER(SEARCH("",$S$3:$S$6255)),ROW($S$1:$S$6253),""),ROW(S5886))),"")</f>
        <v>Všeň</v>
      </c>
      <c r="U5888" t="s">
        <v>7531</v>
      </c>
      <c r="V5888">
        <v>595489.0</v>
      </c>
    </row>
    <row r="5889" spans="19:22" ht="12.75">
      <c r="S5889" t="str">
        <f>IF(ISNUMBER(SEARCH(ZAKL_DATA!$B$18,FU!$U5889)),U5889,"")</f>
        <v>Všenice</v>
      </c>
      <c r="T5889" t="str">
        <f t="array" ref="T5889">IFERROR(INDEX($S$3:$S$6255,SMALL(IF(ISNUMBER(SEARCH("",$S$3:$S$6255)),ROW($S$1:$S$6253),""),ROW(S5887))),"")</f>
        <v>Všenice</v>
      </c>
      <c r="U5889" t="s">
        <v>6739</v>
      </c>
      <c r="V5889">
        <v>595501.0</v>
      </c>
    </row>
    <row r="5890" spans="19:22" ht="12.75">
      <c r="S5890" t="str">
        <f>IF(ISNUMBER(SEARCH(ZAKL_DATA!$B$18,FU!$U5890)),U5890,"")</f>
        <v>Všenory</v>
      </c>
      <c r="T5890" t="str">
        <f t="array" ref="T5890">IFERROR(INDEX($S$3:$S$6255,SMALL(IF(ISNUMBER(SEARCH("",$S$3:$S$6255)),ROW($S$1:$S$6253),""),ROW(S5888))),"")</f>
        <v>Všenory</v>
      </c>
      <c r="U5890" t="s">
        <v>4861</v>
      </c>
      <c r="V5890">
        <v>595519.0</v>
      </c>
    </row>
    <row r="5891" spans="19:22" ht="12.75">
      <c r="S5891" t="str">
        <f>IF(ISNUMBER(SEARCH(ZAKL_DATA!$B$18,FU!$U5891)),U5891,"")</f>
        <v>Všepadly</v>
      </c>
      <c r="T5891" t="str">
        <f t="array" ref="T5891">IFERROR(INDEX($S$3:$S$6255,SMALL(IF(ISNUMBER(SEARCH("",$S$3:$S$6255)),ROW($S$1:$S$6253),""),ROW(S5889))),"")</f>
        <v>Všepadly</v>
      </c>
      <c r="U5891" t="s">
        <v>5920</v>
      </c>
      <c r="V5891">
        <v>595527.0</v>
      </c>
    </row>
    <row r="5892" spans="19:22" ht="12.75">
      <c r="S5892" t="str">
        <f>IF(ISNUMBER(SEARCH(ZAKL_DATA!$B$18,FU!$U5892)),U5892,"")</f>
        <v>Všeradice</v>
      </c>
      <c r="T5892" t="str">
        <f t="array" ref="T5892">IFERROR(INDEX($S$3:$S$6255,SMALL(IF(ISNUMBER(SEARCH("",$S$3:$S$6255)),ROW($S$1:$S$6253),""),ROW(S5890))),"")</f>
        <v>Všeradice</v>
      </c>
      <c r="U5892" t="s">
        <v>4159</v>
      </c>
      <c r="V5892">
        <v>595535.0</v>
      </c>
    </row>
    <row r="5893" spans="19:22" ht="12.75">
      <c r="S5893" t="str">
        <f>IF(ISNUMBER(SEARCH(ZAKL_DATA!$B$18,FU!$U5893)),U5893,"")</f>
        <v>Všeradov</v>
      </c>
      <c r="T5893" t="str">
        <f t="array" ref="T5893">IFERROR(INDEX($S$3:$S$6255,SMALL(IF(ISNUMBER(SEARCH("",$S$3:$S$6255)),ROW($S$1:$S$6253),""),ROW(S5891))),"")</f>
        <v>Všeradov</v>
      </c>
      <c r="U5893" t="s">
        <v>7171</v>
      </c>
      <c r="V5893">
        <v>595551.0</v>
      </c>
    </row>
    <row r="5894" spans="19:22" ht="12.75">
      <c r="S5894" t="str">
        <f>IF(ISNUMBER(SEARCH(ZAKL_DATA!$B$18,FU!$U5894)),U5894,"")</f>
        <v>Všeruby</v>
      </c>
      <c r="T5894" t="str">
        <f t="array" ref="T5894">IFERROR(INDEX($S$3:$S$6255,SMALL(IF(ISNUMBER(SEARCH("",$S$3:$S$6255)),ROW($S$1:$S$6253),""),ROW(S5892))),"")</f>
        <v>Všeruby</v>
      </c>
      <c r="U5894" t="s">
        <v>5921</v>
      </c>
      <c r="V5894">
        <v>595560.0</v>
      </c>
    </row>
    <row r="5895" spans="19:22" ht="12.75">
      <c r="S5895" t="str">
        <f>IF(ISNUMBER(SEARCH(ZAKL_DATA!$B$18,FU!$U5895)),U5895,"")</f>
        <v>Všeruby</v>
      </c>
      <c r="T5895" t="str">
        <f t="array" ref="T5895">IFERROR(INDEX($S$3:$S$6255,SMALL(IF(ISNUMBER(SEARCH("",$S$3:$S$6255)),ROW($S$1:$S$6253),""),ROW(S5893))),"")</f>
        <v>Všeruby</v>
      </c>
      <c r="U5895" t="s">
        <v>5921</v>
      </c>
      <c r="V5895">
        <v>595578.0</v>
      </c>
    </row>
    <row r="5896" spans="19:22" ht="12.75">
      <c r="S5896" t="str">
        <f>IF(ISNUMBER(SEARCH(ZAKL_DATA!$B$18,FU!$U5896)),U5896,"")</f>
        <v>Všestary</v>
      </c>
      <c r="T5896" t="str">
        <f t="array" ref="T5896">IFERROR(INDEX($S$3:$S$6255,SMALL(IF(ISNUMBER(SEARCH("",$S$3:$S$6255)),ROW($S$1:$S$6253),""),ROW(S5894))),"")</f>
        <v>Všestary</v>
      </c>
      <c r="U5896" t="s">
        <v>4793</v>
      </c>
      <c r="V5896">
        <v>595586.0</v>
      </c>
    </row>
    <row r="5897" spans="19:22" ht="12.75">
      <c r="S5897" t="str">
        <f>IF(ISNUMBER(SEARCH(ZAKL_DATA!$B$18,FU!$U5897)),U5897,"")</f>
        <v>Všestary</v>
      </c>
      <c r="T5897" t="str">
        <f t="array" ref="T5897">IFERROR(INDEX($S$3:$S$6255,SMALL(IF(ISNUMBER(SEARCH("",$S$3:$S$6255)),ROW($S$1:$S$6253),""),ROW(S5895))),"")</f>
        <v>Všestary</v>
      </c>
      <c r="U5897" t="s">
        <v>4793</v>
      </c>
      <c r="V5897">
        <v>595594.0</v>
      </c>
    </row>
    <row r="5898" spans="19:22" ht="12.75">
      <c r="S5898" t="str">
        <f>IF(ISNUMBER(SEARCH(ZAKL_DATA!$B$18,FU!$U5898)),U5898,"")</f>
        <v>Všestudy</v>
      </c>
      <c r="T5898" t="str">
        <f t="array" ref="T5898">IFERROR(INDEX($S$3:$S$6255,SMALL(IF(ISNUMBER(SEARCH("",$S$3:$S$6255)),ROW($S$1:$S$6253),""),ROW(S5896))),"")</f>
        <v>Všestudy</v>
      </c>
      <c r="U5898" t="s">
        <v>4478</v>
      </c>
      <c r="V5898">
        <v>595608.0</v>
      </c>
    </row>
    <row r="5899" spans="19:22" ht="12.75">
      <c r="S5899" t="str">
        <f>IF(ISNUMBER(SEARCH(ZAKL_DATA!$B$18,FU!$U5899)),U5899,"")</f>
        <v>Všestudy</v>
      </c>
      <c r="T5899" t="str">
        <f t="array" ref="T5899">IFERROR(INDEX($S$3:$S$6255,SMALL(IF(ISNUMBER(SEARCH("",$S$3:$S$6255)),ROW($S$1:$S$6253),""),ROW(S5897))),"")</f>
        <v>Všestudy</v>
      </c>
      <c r="U5899" t="s">
        <v>4478</v>
      </c>
      <c r="V5899">
        <v>595624.0</v>
      </c>
    </row>
    <row r="5900" spans="19:22" ht="12.75">
      <c r="S5900" t="str">
        <f>IF(ISNUMBER(SEARCH(ZAKL_DATA!$B$18,FU!$U5900)),U5900,"")</f>
        <v>Všesulov</v>
      </c>
      <c r="T5900" t="str">
        <f t="array" ref="T5900">IFERROR(INDEX($S$3:$S$6255,SMALL(IF(ISNUMBER(SEARCH("",$S$3:$S$6255)),ROW($S$1:$S$6253),""),ROW(S5898))),"")</f>
        <v>Všesulov</v>
      </c>
      <c r="U5900" t="s">
        <v>6607</v>
      </c>
      <c r="V5900">
        <v>595641.0</v>
      </c>
    </row>
    <row r="5901" spans="19:22" ht="12.75">
      <c r="S5901" t="str">
        <f>IF(ISNUMBER(SEARCH(ZAKL_DATA!$B$18,FU!$U5901)),U5901,"")</f>
        <v>Všetaty</v>
      </c>
      <c r="T5901" t="str">
        <f t="array" ref="T5901">IFERROR(INDEX($S$3:$S$6255,SMALL(IF(ISNUMBER(SEARCH("",$S$3:$S$6255)),ROW($S$1:$S$6253),""),ROW(S5899))),"")</f>
        <v>Všetaty</v>
      </c>
      <c r="U5901" t="s">
        <v>4479</v>
      </c>
      <c r="V5901">
        <v>595659.0</v>
      </c>
    </row>
    <row r="5902" spans="19:22" ht="12.75">
      <c r="S5902" t="str">
        <f>IF(ISNUMBER(SEARCH(ZAKL_DATA!$B$18,FU!$U5902)),U5902,"")</f>
        <v>Všetaty</v>
      </c>
      <c r="T5902" t="str">
        <f t="array" ref="T5902">IFERROR(INDEX($S$3:$S$6255,SMALL(IF(ISNUMBER(SEARCH("",$S$3:$S$6255)),ROW($S$1:$S$6253),""),ROW(S5900))),"")</f>
        <v>Všetaty</v>
      </c>
      <c r="U5902" t="s">
        <v>4479</v>
      </c>
      <c r="V5902">
        <v>595667.0</v>
      </c>
    </row>
    <row r="5903" spans="19:22" ht="12.75">
      <c r="S5903" t="str">
        <f>IF(ISNUMBER(SEARCH(ZAKL_DATA!$B$18,FU!$U5903)),U5903,"")</f>
        <v>Vševily</v>
      </c>
      <c r="T5903" t="str">
        <f t="array" ref="T5903">IFERROR(INDEX($S$3:$S$6255,SMALL(IF(ISNUMBER(SEARCH("",$S$3:$S$6255)),ROW($S$1:$S$6253),""),ROW(S5901))),"")</f>
        <v>Vševily</v>
      </c>
      <c r="U5903" t="s">
        <v>8874</v>
      </c>
      <c r="V5903">
        <v>595675.0</v>
      </c>
    </row>
    <row r="5904" spans="19:22" ht="12.75">
      <c r="S5904" t="str">
        <f>IF(ISNUMBER(SEARCH(ZAKL_DATA!$B$18,FU!$U5904)),U5904,"")</f>
        <v>Výčapy</v>
      </c>
      <c r="T5904" t="str">
        <f t="array" ref="T5904">IFERROR(INDEX($S$3:$S$6255,SMALL(IF(ISNUMBER(SEARCH("",$S$3:$S$6255)),ROW($S$1:$S$6253),""),ROW(S5902))),"")</f>
        <v>Výčapy</v>
      </c>
      <c r="U5904" t="s">
        <v>8455</v>
      </c>
      <c r="V5904">
        <v>595683.0</v>
      </c>
    </row>
    <row r="5905" spans="19:22" ht="12.75">
      <c r="S5905" t="str">
        <f>IF(ISNUMBER(SEARCH(ZAKL_DATA!$B$18,FU!$U5905)),U5905,"")</f>
        <v>Vydří</v>
      </c>
      <c r="T5905" t="str">
        <f t="array" ref="T5905">IFERROR(INDEX($S$3:$S$6255,SMALL(IF(ISNUMBER(SEARCH("",$S$3:$S$6255)),ROW($S$1:$S$6253),""),ROW(S5903))),"")</f>
        <v>Vydří</v>
      </c>
      <c r="U5905" t="s">
        <v>6391</v>
      </c>
      <c r="V5905">
        <v>595705.0</v>
      </c>
    </row>
    <row r="5906" spans="19:22" ht="12.75">
      <c r="S5906" t="str">
        <f>IF(ISNUMBER(SEARCH(ZAKL_DATA!$B$18,FU!$U5906)),U5906,"")</f>
        <v>Vykáň</v>
      </c>
      <c r="T5906" t="str">
        <f t="array" ref="T5906">IFERROR(INDEX($S$3:$S$6255,SMALL(IF(ISNUMBER(SEARCH("",$S$3:$S$6255)),ROW($S$1:$S$6253),""),ROW(S5904))),"")</f>
        <v>Vykáň</v>
      </c>
      <c r="U5906" t="s">
        <v>4716</v>
      </c>
      <c r="V5906">
        <v>595713.0</v>
      </c>
    </row>
    <row r="5907" spans="19:22" ht="12.75">
      <c r="S5907" t="str">
        <f>IF(ISNUMBER(SEARCH(ZAKL_DATA!$B$18,FU!$U5907)),U5907,"")</f>
        <v>Vyklantice</v>
      </c>
      <c r="T5907" t="str">
        <f t="array" ref="T5907">IFERROR(INDEX($S$3:$S$6255,SMALL(IF(ISNUMBER(SEARCH("",$S$3:$S$6255)),ROW($S$1:$S$6253),""),ROW(S5905))),"")</f>
        <v>Vyklantice</v>
      </c>
      <c r="U5907" t="s">
        <v>5497</v>
      </c>
      <c r="V5907">
        <v>595721.0</v>
      </c>
    </row>
    <row r="5908" spans="19:22" ht="12.75">
      <c r="S5908" t="str">
        <f>IF(ISNUMBER(SEARCH(ZAKL_DATA!$B$18,FU!$U5908)),U5908,"")</f>
        <v>Výkleky</v>
      </c>
      <c r="T5908" t="str">
        <f t="array" ref="T5908">IFERROR(INDEX($S$3:$S$6255,SMALL(IF(ISNUMBER(SEARCH("",$S$3:$S$6255)),ROW($S$1:$S$6253),""),ROW(S5906))),"")</f>
        <v>Výkleky</v>
      </c>
      <c r="U5908" t="s">
        <v>5363</v>
      </c>
      <c r="V5908">
        <v>595730.0</v>
      </c>
    </row>
    <row r="5909" spans="19:22" ht="12.75">
      <c r="S5909" t="str">
        <f>IF(ISNUMBER(SEARCH(ZAKL_DATA!$B$18,FU!$U5909)),U5909,"")</f>
        <v>Výprachtice</v>
      </c>
      <c r="T5909" t="str">
        <f t="array" ref="T5909">IFERROR(INDEX($S$3:$S$6255,SMALL(IF(ISNUMBER(SEARCH("",$S$3:$S$6255)),ROW($S$1:$S$6253),""),ROW(S5907))),"")</f>
        <v>Výprachtice</v>
      </c>
      <c r="U5909" t="s">
        <v>7755</v>
      </c>
      <c r="V5909">
        <v>595748.0</v>
      </c>
    </row>
    <row r="5910" spans="19:22" ht="12.75">
      <c r="S5910" t="str">
        <f>IF(ISNUMBER(SEARCH(ZAKL_DATA!$B$18,FU!$U5910)),U5910,"")</f>
        <v>Výrava</v>
      </c>
      <c r="T5910" t="str">
        <f t="array" ref="T5910">IFERROR(INDEX($S$3:$S$6255,SMALL(IF(ISNUMBER(SEARCH("",$S$3:$S$6255)),ROW($S$1:$S$6253),""),ROW(S5908))),"")</f>
        <v>Výrava</v>
      </c>
      <c r="U5910" t="s">
        <v>7053</v>
      </c>
      <c r="V5910">
        <v>595756.0</v>
      </c>
    </row>
    <row r="5911" spans="19:22" ht="12.75">
      <c r="S5911" t="str">
        <f>IF(ISNUMBER(SEARCH(ZAKL_DATA!$B$18,FU!$U5911)),U5911,"")</f>
        <v>Výrov</v>
      </c>
      <c r="T5911" t="str">
        <f t="array" ref="T5911">IFERROR(INDEX($S$3:$S$6255,SMALL(IF(ISNUMBER(SEARCH("",$S$3:$S$6255)),ROW($S$1:$S$6253),""),ROW(S5909))),"")</f>
        <v>Výrov</v>
      </c>
      <c r="U5911" t="s">
        <v>6755</v>
      </c>
      <c r="V5911">
        <v>595772.0</v>
      </c>
    </row>
    <row r="5912" spans="19:22" ht="12.75">
      <c r="S5912" t="str">
        <f>IF(ISNUMBER(SEARCH(ZAKL_DATA!$B$18,FU!$U5912)),U5912,"")</f>
        <v>Výrovice</v>
      </c>
      <c r="T5912" t="str">
        <f t="array" ref="T5912">IFERROR(INDEX($S$3:$S$6255,SMALL(IF(ISNUMBER(SEARCH("",$S$3:$S$6255)),ROW($S$1:$S$6253),""),ROW(S5910))),"")</f>
        <v>Výrovice</v>
      </c>
      <c r="U5912" t="s">
        <v>8673</v>
      </c>
      <c r="V5912">
        <v>595802.0</v>
      </c>
    </row>
    <row r="5913" spans="19:22" ht="12.75">
      <c r="S5913" t="str">
        <f>IF(ISNUMBER(SEARCH(ZAKL_DATA!$B$18,FU!$U5913)),U5913,"")</f>
        <v>Vyskeř</v>
      </c>
      <c r="T5913" t="str">
        <f t="array" ref="T5913">IFERROR(INDEX($S$3:$S$6255,SMALL(IF(ISNUMBER(SEARCH("",$S$3:$S$6255)),ROW($S$1:$S$6253),""),ROW(S5911))),"")</f>
        <v>Vyskeř</v>
      </c>
      <c r="U5913" t="s">
        <v>7532</v>
      </c>
      <c r="V5913">
        <v>595811.0</v>
      </c>
    </row>
    <row r="5914" spans="19:22" ht="12.75">
      <c r="S5914" t="str">
        <f>IF(ISNUMBER(SEARCH(ZAKL_DATA!$B$18,FU!$U5914)),U5914,"")</f>
        <v>Vyskytná</v>
      </c>
      <c r="T5914" t="str">
        <f t="array" ref="T5914">IFERROR(INDEX($S$3:$S$6255,SMALL(IF(ISNUMBER(SEARCH("",$S$3:$S$6255)),ROW($S$1:$S$6253),""),ROW(S5912))),"")</f>
        <v>Vyskytná</v>
      </c>
      <c r="U5914" t="s">
        <v>5498</v>
      </c>
      <c r="V5914">
        <v>595829.0</v>
      </c>
    </row>
    <row r="5915" spans="19:22" ht="12.75">
      <c r="S5915" t="str">
        <f>IF(ISNUMBER(SEARCH(ZAKL_DATA!$B$18,FU!$U5915)),U5915,"")</f>
        <v>Vyskytná nad Jihlavou</v>
      </c>
      <c r="T5915" t="str">
        <f t="array" ref="T5915">IFERROR(INDEX($S$3:$S$6255,SMALL(IF(ISNUMBER(SEARCH("",$S$3:$S$6255)),ROW($S$1:$S$6253),""),ROW(S5913))),"")</f>
        <v>Vyskytná nad Jihlavou</v>
      </c>
      <c r="U5915" t="s">
        <v>8224</v>
      </c>
      <c r="V5915">
        <v>595837.0</v>
      </c>
    </row>
    <row r="5916" spans="19:22" ht="12.75">
      <c r="S5916" t="str">
        <f>IF(ISNUMBER(SEARCH(ZAKL_DATA!$B$18,FU!$U5916)),U5916,"")</f>
        <v>Výsluní</v>
      </c>
      <c r="T5916" t="str">
        <f t="array" ref="T5916">IFERROR(INDEX($S$3:$S$6255,SMALL(IF(ISNUMBER(SEARCH("",$S$3:$S$6255)),ROW($S$1:$S$6253),""),ROW(S5914))),"")</f>
        <v>Výsluní</v>
      </c>
      <c r="U5916" t="s">
        <v>6465</v>
      </c>
      <c r="V5916">
        <v>595845.0</v>
      </c>
    </row>
    <row r="5917" spans="19:22" ht="12.75">
      <c r="S5917" t="str">
        <f>IF(ISNUMBER(SEARCH(ZAKL_DATA!$B$18,FU!$U5917)),U5917,"")</f>
        <v>Vysočany</v>
      </c>
      <c r="T5917" t="str">
        <f t="array" ref="T5917">IFERROR(INDEX($S$3:$S$6255,SMALL(IF(ISNUMBER(SEARCH("",$S$3:$S$6255)),ROW($S$1:$S$6253),""),ROW(S5915))),"")</f>
        <v>Vysočany</v>
      </c>
      <c r="U5917" t="s">
        <v>7843</v>
      </c>
      <c r="V5917">
        <v>595853.0</v>
      </c>
    </row>
    <row r="5918" spans="19:22" ht="12.75">
      <c r="S5918" t="str">
        <f>IF(ISNUMBER(SEARCH(ZAKL_DATA!$B$18,FU!$U5918)),U5918,"")</f>
        <v>Vysočany</v>
      </c>
      <c r="T5918" t="str">
        <f t="array" ref="T5918">IFERROR(INDEX($S$3:$S$6255,SMALL(IF(ISNUMBER(SEARCH("",$S$3:$S$6255)),ROW($S$1:$S$6253),""),ROW(S5916))),"")</f>
        <v>Vysočany</v>
      </c>
      <c r="U5918" t="s">
        <v>7843</v>
      </c>
      <c r="V5918">
        <v>595861.0</v>
      </c>
    </row>
    <row r="5919" spans="19:22" ht="12.75">
      <c r="S5919" t="str">
        <f>IF(ISNUMBER(SEARCH(ZAKL_DATA!$B$18,FU!$U5919)),U5919,"")</f>
        <v>Vysočina</v>
      </c>
      <c r="T5919" t="str">
        <f t="array" ref="T5919">IFERROR(INDEX($S$3:$S$6255,SMALL(IF(ISNUMBER(SEARCH("",$S$3:$S$6255)),ROW($S$1:$S$6253),""),ROW(S5917))),"")</f>
        <v>Vysočina</v>
      </c>
      <c r="U5919" t="s">
        <v>7172</v>
      </c>
      <c r="V5919">
        <v>595870.0</v>
      </c>
    </row>
    <row r="5920" spans="19:22" ht="12.75">
      <c r="S5920" t="str">
        <f>IF(ISNUMBER(SEARCH(ZAKL_DATA!$B$18,FU!$U5920)),U5920,"")</f>
        <v>Vysoká</v>
      </c>
      <c r="T5920" t="str">
        <f t="array" ref="T5920">IFERROR(INDEX($S$3:$S$6255,SMALL(IF(ISNUMBER(SEARCH("",$S$3:$S$6255)),ROW($S$1:$S$6253),""),ROW(S5918))),"")</f>
        <v>Vysoká</v>
      </c>
      <c r="U5920" t="s">
        <v>4034</v>
      </c>
      <c r="V5920">
        <v>595888.0</v>
      </c>
    </row>
    <row r="5921" spans="19:22" ht="12.75">
      <c r="S5921" t="str">
        <f>IF(ISNUMBER(SEARCH(ZAKL_DATA!$B$18,FU!$U5921)),U5921,"")</f>
        <v>Vysoká</v>
      </c>
      <c r="T5921" t="str">
        <f t="array" ref="T5921">IFERROR(INDEX($S$3:$S$6255,SMALL(IF(ISNUMBER(SEARCH("",$S$3:$S$6255)),ROW($S$1:$S$6253),""),ROW(S5919))),"")</f>
        <v>Vysoká</v>
      </c>
      <c r="U5921" t="s">
        <v>4034</v>
      </c>
      <c r="V5921">
        <v>595896.0</v>
      </c>
    </row>
    <row r="5922" spans="19:22" ht="12.75">
      <c r="S5922" t="str">
        <f>IF(ISNUMBER(SEARCH(ZAKL_DATA!$B$18,FU!$U5922)),U5922,"")</f>
        <v>Vysoká</v>
      </c>
      <c r="T5922" t="str">
        <f t="array" ref="T5922">IFERROR(INDEX($S$3:$S$6255,SMALL(IF(ISNUMBER(SEARCH("",$S$3:$S$6255)),ROW($S$1:$S$6253),""),ROW(S5920))),"")</f>
        <v>Vysoká</v>
      </c>
      <c r="U5922" t="s">
        <v>4034</v>
      </c>
      <c r="V5922">
        <v>595900.0</v>
      </c>
    </row>
    <row r="5923" spans="19:22" ht="12.75">
      <c r="S5923" t="str">
        <f>IF(ISNUMBER(SEARCH(ZAKL_DATA!$B$18,FU!$U5923)),U5923,"")</f>
        <v>Vysoká</v>
      </c>
      <c r="T5923" t="str">
        <f t="array" ref="T5923">IFERROR(INDEX($S$3:$S$6255,SMALL(IF(ISNUMBER(SEARCH("",$S$3:$S$6255)),ROW($S$1:$S$6253),""),ROW(S5921))),"")</f>
        <v>Vysoká</v>
      </c>
      <c r="U5923" t="s">
        <v>4034</v>
      </c>
      <c r="V5923">
        <v>595918.0</v>
      </c>
    </row>
    <row r="5924" spans="19:22" ht="12.75">
      <c r="S5924" t="str">
        <f>IF(ISNUMBER(SEARCH(ZAKL_DATA!$B$18,FU!$U5924)),U5924,"")</f>
        <v>Vysoká Lhota</v>
      </c>
      <c r="T5924" t="str">
        <f t="array" ref="T5924">IFERROR(INDEX($S$3:$S$6255,SMALL(IF(ISNUMBER(SEARCH("",$S$3:$S$6255)),ROW($S$1:$S$6253),""),ROW(S5922))),"")</f>
        <v>Vysoká Lhota</v>
      </c>
      <c r="U5924" t="s">
        <v>6314</v>
      </c>
      <c r="V5924">
        <v>595926.0</v>
      </c>
    </row>
    <row r="5925" spans="19:22" ht="12.75">
      <c r="S5925" t="str">
        <f>IF(ISNUMBER(SEARCH(ZAKL_DATA!$B$18,FU!$U5925)),U5925,"")</f>
        <v>Vysoká Libyně</v>
      </c>
      <c r="T5925" t="str">
        <f t="array" ref="T5925">IFERROR(INDEX($S$3:$S$6255,SMALL(IF(ISNUMBER(SEARCH("",$S$3:$S$6255)),ROW($S$1:$S$6253),""),ROW(S5923))),"")</f>
        <v>Vysoká Libyně</v>
      </c>
      <c r="U5925" t="s">
        <v>3997</v>
      </c>
      <c r="V5925">
        <v>595934.0</v>
      </c>
    </row>
    <row r="5926" spans="19:22" ht="12.75">
      <c r="S5926" t="str">
        <f>IF(ISNUMBER(SEARCH(ZAKL_DATA!$B$18,FU!$U5926)),U5926,"")</f>
        <v>Vysoká nad Labem</v>
      </c>
      <c r="T5926" t="str">
        <f t="array" ref="T5926">IFERROR(INDEX($S$3:$S$6255,SMALL(IF(ISNUMBER(SEARCH("",$S$3:$S$6255)),ROW($S$1:$S$6253),""),ROW(S5924))),"")</f>
        <v>Vysoká nad Labem</v>
      </c>
      <c r="U5926" t="s">
        <v>7054</v>
      </c>
      <c r="V5926">
        <v>595951.0</v>
      </c>
    </row>
    <row r="5927" spans="19:22" ht="12.75">
      <c r="S5927" t="str">
        <f>IF(ISNUMBER(SEARCH(ZAKL_DATA!$B$18,FU!$U5927)),U5927,"")</f>
        <v>Vysoká Pec</v>
      </c>
      <c r="T5927" t="str">
        <f t="array" ref="T5927">IFERROR(INDEX($S$3:$S$6255,SMALL(IF(ISNUMBER(SEARCH("",$S$3:$S$6255)),ROW($S$1:$S$6253),""),ROW(S5925))),"")</f>
        <v>Vysoká Pec</v>
      </c>
      <c r="U5927" t="s">
        <v>6466</v>
      </c>
      <c r="V5927">
        <v>595969.0</v>
      </c>
    </row>
    <row r="5928" spans="19:22" ht="12.75">
      <c r="S5928" t="str">
        <f>IF(ISNUMBER(SEARCH(ZAKL_DATA!$B$18,FU!$U5928)),U5928,"")</f>
        <v>Vysoká Pec</v>
      </c>
      <c r="T5928" t="str">
        <f t="array" ref="T5928">IFERROR(INDEX($S$3:$S$6255,SMALL(IF(ISNUMBER(SEARCH("",$S$3:$S$6255)),ROW($S$1:$S$6253),""),ROW(S5926))),"")</f>
        <v>Vysoká Pec</v>
      </c>
      <c r="U5928" t="s">
        <v>6466</v>
      </c>
      <c r="V5928">
        <v>595977.0</v>
      </c>
    </row>
    <row r="5929" spans="19:22" ht="12.75">
      <c r="S5929" t="str">
        <f>IF(ISNUMBER(SEARCH(ZAKL_DATA!$B$18,FU!$U5929)),U5929,"")</f>
        <v>Vysoká Srbská</v>
      </c>
      <c r="T5929" t="str">
        <f t="array" ref="T5929">IFERROR(INDEX($S$3:$S$6255,SMALL(IF(ISNUMBER(SEARCH("",$S$3:$S$6255)),ROW($S$1:$S$6253),""),ROW(S5927))),"")</f>
        <v>Vysoká Srbská</v>
      </c>
      <c r="U5929" t="s">
        <v>7341</v>
      </c>
      <c r="V5929">
        <v>595985.0</v>
      </c>
    </row>
    <row r="5930" spans="19:22" ht="12.75">
      <c r="S5930" t="str">
        <f>IF(ISNUMBER(SEARCH(ZAKL_DATA!$B$18,FU!$U5930)),U5930,"")</f>
        <v>Vysoká u Příbramě</v>
      </c>
      <c r="T5930" t="str">
        <f t="array" ref="T5930">IFERROR(INDEX($S$3:$S$6255,SMALL(IF(ISNUMBER(SEARCH("",$S$3:$S$6255)),ROW($S$1:$S$6253),""),ROW(S5928))),"")</f>
        <v>Vysoká u Příbramě</v>
      </c>
      <c r="U5930" t="s">
        <v>5014</v>
      </c>
      <c r="V5930">
        <v>595993.0</v>
      </c>
    </row>
    <row r="5931" spans="19:22" ht="12.75">
      <c r="S5931" t="str">
        <f>IF(ISNUMBER(SEARCH(ZAKL_DATA!$B$18,FU!$U5931)),U5931,"")</f>
        <v>Vysoké</v>
      </c>
      <c r="T5931" t="str">
        <f t="array" ref="T5931">IFERROR(INDEX($S$3:$S$6255,SMALL(IF(ISNUMBER(SEARCH("",$S$3:$S$6255)),ROW($S$1:$S$6253),""),ROW(S5929))),"")</f>
        <v>Vysoké</v>
      </c>
      <c r="U5931" t="s">
        <v>8237</v>
      </c>
      <c r="V5931">
        <v>596001.0</v>
      </c>
    </row>
    <row r="5932" spans="19:22" ht="12.75">
      <c r="S5932" t="str">
        <f>IF(ISNUMBER(SEARCH(ZAKL_DATA!$B$18,FU!$U5932)),U5932,"")</f>
        <v>Vysoké Chvojno</v>
      </c>
      <c r="T5932" t="str">
        <f t="array" ref="T5932">IFERROR(INDEX($S$3:$S$6255,SMALL(IF(ISNUMBER(SEARCH("",$S$3:$S$6255)),ROW($S$1:$S$6253),""),ROW(S5930))),"")</f>
        <v>Vysoké Chvojno</v>
      </c>
      <c r="U5932" t="s">
        <v>7422</v>
      </c>
      <c r="V5932">
        <v>596019.0</v>
      </c>
    </row>
    <row r="5933" spans="19:22" ht="12.75">
      <c r="S5933" t="str">
        <f>IF(ISNUMBER(SEARCH(ZAKL_DATA!$B$18,FU!$U5933)),U5933,"")</f>
        <v>Vysoké Mýto</v>
      </c>
      <c r="T5933" t="str">
        <f t="array" ref="T5933">IFERROR(INDEX($S$3:$S$6255,SMALL(IF(ISNUMBER(SEARCH("",$S$3:$S$6255)),ROW($S$1:$S$6253),""),ROW(S5931))),"")</f>
        <v>Vysoké Mýto</v>
      </c>
      <c r="U5933" t="s">
        <v>7756</v>
      </c>
      <c r="V5933">
        <v>596035.0</v>
      </c>
    </row>
    <row r="5934" spans="19:22" ht="12.75">
      <c r="S5934" t="str">
        <f>IF(ISNUMBER(SEARCH(ZAKL_DATA!$B$18,FU!$U5934)),U5934,"")</f>
        <v>Vysoké nad Jizerou</v>
      </c>
      <c r="T5934" t="str">
        <f t="array" ref="T5934">IFERROR(INDEX($S$3:$S$6255,SMALL(IF(ISNUMBER(SEARCH("",$S$3:$S$6255)),ROW($S$1:$S$6253),""),ROW(S5932))),"")</f>
        <v>Vysoké nad Jizerou</v>
      </c>
      <c r="U5934" t="s">
        <v>7533</v>
      </c>
      <c r="V5934">
        <v>596051.0</v>
      </c>
    </row>
    <row r="5935" spans="19:22" ht="12.75">
      <c r="S5935" t="str">
        <f>IF(ISNUMBER(SEARCH(ZAKL_DATA!$B$18,FU!$U5935)),U5935,"")</f>
        <v>Vysoké Pole</v>
      </c>
      <c r="T5935" t="str">
        <f t="array" ref="T5935">IFERROR(INDEX($S$3:$S$6255,SMALL(IF(ISNUMBER(SEARCH("",$S$3:$S$6255)),ROW($S$1:$S$6253),""),ROW(S5933))),"")</f>
        <v>Vysoké Pole</v>
      </c>
      <c r="U5935" t="s">
        <v>8056</v>
      </c>
      <c r="V5935">
        <v>596060.0</v>
      </c>
    </row>
    <row r="5936" spans="19:22" ht="12.75">
      <c r="S5936" t="str">
        <f>IF(ISNUMBER(SEARCH(ZAKL_DATA!$B$18,FU!$U5936)),U5936,"")</f>
        <v>Vysoké Popovice</v>
      </c>
      <c r="T5936" t="str">
        <f t="array" ref="T5936">IFERROR(INDEX($S$3:$S$6255,SMALL(IF(ISNUMBER(SEARCH("",$S$3:$S$6255)),ROW($S$1:$S$6253),""),ROW(S5934))),"")</f>
        <v>Vysoké Popovice</v>
      </c>
      <c r="U5936" t="s">
        <v>7945</v>
      </c>
      <c r="V5936">
        <v>596078.0</v>
      </c>
    </row>
    <row r="5937" spans="19:22" ht="12.75">
      <c r="S5937" t="str">
        <f>IF(ISNUMBER(SEARCH(ZAKL_DATA!$B$18,FU!$U5937)),U5937,"")</f>
        <v>Vysoké Studnice</v>
      </c>
      <c r="T5937" t="str">
        <f t="array" ref="T5937">IFERROR(INDEX($S$3:$S$6255,SMALL(IF(ISNUMBER(SEARCH("",$S$3:$S$6255)),ROW($S$1:$S$6253),""),ROW(S5935))),"")</f>
        <v>Vysoké Studnice</v>
      </c>
      <c r="U5937" t="s">
        <v>8225</v>
      </c>
      <c r="V5937">
        <v>596086.0</v>
      </c>
    </row>
    <row r="5938" spans="19:22" ht="12.75">
      <c r="S5938" t="str">
        <f>IF(ISNUMBER(SEARCH(ZAKL_DATA!$B$18,FU!$U5938)),U5938,"")</f>
        <v>Vysoké Veselí</v>
      </c>
      <c r="T5938" t="str">
        <f t="array" ref="T5938">IFERROR(INDEX($S$3:$S$6255,SMALL(IF(ISNUMBER(SEARCH("",$S$3:$S$6255)),ROW($S$1:$S$6253),""),ROW(S5936))),"")</f>
        <v>Vysoké Veselí</v>
      </c>
      <c r="U5938" t="s">
        <v>7280</v>
      </c>
      <c r="V5938">
        <v>596094.0</v>
      </c>
    </row>
    <row r="5939" spans="19:22" ht="12.75">
      <c r="S5939" t="str">
        <f>IF(ISNUMBER(SEARCH(ZAKL_DATA!$B$18,FU!$U5939)),U5939,"")</f>
        <v>Vysokov</v>
      </c>
      <c r="T5939" t="str">
        <f t="array" ref="T5939">IFERROR(INDEX($S$3:$S$6255,SMALL(IF(ISNUMBER(SEARCH("",$S$3:$S$6255)),ROW($S$1:$S$6253),""),ROW(S5937))),"")</f>
        <v>Vysokov</v>
      </c>
      <c r="U5939" t="s">
        <v>7342</v>
      </c>
      <c r="V5939">
        <v>596108.0</v>
      </c>
    </row>
    <row r="5940" spans="19:22" ht="12.75">
      <c r="S5940" t="str">
        <f>IF(ISNUMBER(SEARCH(ZAKL_DATA!$B$18,FU!$U5940)),U5940,"")</f>
        <v>Vysoký Chlumec</v>
      </c>
      <c r="T5940" t="str">
        <f t="array" ref="T5940">IFERROR(INDEX($S$3:$S$6255,SMALL(IF(ISNUMBER(SEARCH("",$S$3:$S$6255)),ROW($S$1:$S$6253),""),ROW(S5938))),"")</f>
        <v>Vysoký Chlumec</v>
      </c>
      <c r="U5940" t="s">
        <v>5015</v>
      </c>
      <c r="V5940">
        <v>596116.0</v>
      </c>
    </row>
    <row r="5941" spans="19:22" ht="12.75">
      <c r="S5941" t="str">
        <f>IF(ISNUMBER(SEARCH(ZAKL_DATA!$B$18,FU!$U5941)),U5941,"")</f>
        <v>Vysoký Újezd</v>
      </c>
      <c r="T5941" t="str">
        <f t="array" ref="T5941">IFERROR(INDEX($S$3:$S$6255,SMALL(IF(ISNUMBER(SEARCH("",$S$3:$S$6255)),ROW($S$1:$S$6253),""),ROW(S5939))),"")</f>
        <v>Vysoký Újezd</v>
      </c>
      <c r="U5941" t="s">
        <v>3834</v>
      </c>
      <c r="V5941">
        <v>596132.0</v>
      </c>
    </row>
    <row r="5942" spans="19:22" ht="12.75">
      <c r="S5942" t="str">
        <f>IF(ISNUMBER(SEARCH(ZAKL_DATA!$B$18,FU!$U5942)),U5942,"")</f>
        <v>Vysoký Újezd</v>
      </c>
      <c r="T5942" t="str">
        <f t="array" ref="T5942">IFERROR(INDEX($S$3:$S$6255,SMALL(IF(ISNUMBER(SEARCH("",$S$3:$S$6255)),ROW($S$1:$S$6253),""),ROW(S5940))),"")</f>
        <v>Vysoký Újezd</v>
      </c>
      <c r="U5942" t="s">
        <v>3834</v>
      </c>
      <c r="V5942">
        <v>596141.0</v>
      </c>
    </row>
    <row r="5943" spans="19:22" ht="12.75">
      <c r="S5943" t="str">
        <f>IF(ISNUMBER(SEARCH(ZAKL_DATA!$B$18,FU!$U5943)),U5943,"")</f>
        <v>Vysoký Újezd</v>
      </c>
      <c r="T5943" t="str">
        <f t="array" ref="T5943">IFERROR(INDEX($S$3:$S$6255,SMALL(IF(ISNUMBER(SEARCH("",$S$3:$S$6255)),ROW($S$1:$S$6253),""),ROW(S5941))),"")</f>
        <v>Vysoký Újezd</v>
      </c>
      <c r="U5943" t="s">
        <v>3834</v>
      </c>
      <c r="V5943">
        <v>596159.0</v>
      </c>
    </row>
    <row r="5944" spans="19:22" ht="12.75">
      <c r="S5944" t="str">
        <f>IF(ISNUMBER(SEARCH(ZAKL_DATA!$B$18,FU!$U5944)),U5944,"")</f>
        <v>Vystrčenovice</v>
      </c>
      <c r="T5944" t="str">
        <f t="array" ref="T5944">IFERROR(INDEX($S$3:$S$6255,SMALL(IF(ISNUMBER(SEARCH("",$S$3:$S$6255)),ROW($S$1:$S$6253),""),ROW(S5942))),"")</f>
        <v>Vystrčenovice</v>
      </c>
      <c r="U5944" t="s">
        <v>8226</v>
      </c>
      <c r="V5944">
        <v>596175.0</v>
      </c>
    </row>
    <row r="5945" spans="19:22" ht="12.75">
      <c r="S5945" t="str">
        <f>IF(ISNUMBER(SEARCH(ZAKL_DATA!$B$18,FU!$U5945)),U5945,"")</f>
        <v>Vystrkov</v>
      </c>
      <c r="T5945" t="str">
        <f t="array" ref="T5945">IFERROR(INDEX($S$3:$S$6255,SMALL(IF(ISNUMBER(SEARCH("",$S$3:$S$6255)),ROW($S$1:$S$6253),""),ROW(S5943))),"")</f>
        <v>Vystrkov</v>
      </c>
      <c r="U5945" t="s">
        <v>6316</v>
      </c>
      <c r="V5945">
        <v>596183.0</v>
      </c>
    </row>
    <row r="5946" spans="19:22" ht="12.75">
      <c r="S5946" t="str">
        <f>IF(ISNUMBER(SEARCH(ZAKL_DATA!$B$18,FU!$U5946)),U5946,"")</f>
        <v>Vyšehněvice</v>
      </c>
      <c r="T5946" t="str">
        <f t="array" ref="T5946">IFERROR(INDEX($S$3:$S$6255,SMALL(IF(ISNUMBER(SEARCH("",$S$3:$S$6255)),ROW($S$1:$S$6253),""),ROW(S5944))),"")</f>
        <v>Vyšehněvice</v>
      </c>
      <c r="U5946" t="s">
        <v>7423</v>
      </c>
      <c r="V5946">
        <v>596191.0</v>
      </c>
    </row>
    <row r="5947" spans="19:22" ht="12.75">
      <c r="S5947" t="str">
        <f>IF(ISNUMBER(SEARCH(ZAKL_DATA!$B$18,FU!$U5947)),U5947,"")</f>
        <v>Vyšehoří</v>
      </c>
      <c r="T5947" t="str">
        <f t="array" ref="T5947">IFERROR(INDEX($S$3:$S$6255,SMALL(IF(ISNUMBER(SEARCH("",$S$3:$S$6255)),ROW($S$1:$S$6253),""),ROW(S5945))),"")</f>
        <v>Vyšehoří</v>
      </c>
      <c r="U5947" t="s">
        <v>6979</v>
      </c>
      <c r="V5947">
        <v>596205.0</v>
      </c>
    </row>
    <row r="5948" spans="19:22" ht="12.75">
      <c r="S5948" t="str">
        <f>IF(ISNUMBER(SEARCH(ZAKL_DATA!$B$18,FU!$U5948)),U5948,"")</f>
        <v>Vyšehořovice</v>
      </c>
      <c r="T5948" t="str">
        <f t="array" ref="T5948">IFERROR(INDEX($S$3:$S$6255,SMALL(IF(ISNUMBER(SEARCH("",$S$3:$S$6255)),ROW($S$1:$S$6253),""),ROW(S5946))),"")</f>
        <v>Vyšehořovice</v>
      </c>
      <c r="U5948" t="s">
        <v>4794</v>
      </c>
      <c r="V5948">
        <v>596213.0</v>
      </c>
    </row>
    <row r="5949" spans="19:22" ht="12.75">
      <c r="S5949" t="str">
        <f>IF(ISNUMBER(SEARCH(ZAKL_DATA!$B$18,FU!$U5949)),U5949,"")</f>
        <v>Vyškov</v>
      </c>
      <c r="T5949" t="str">
        <f t="array" ref="T5949">IFERROR(INDEX($S$3:$S$6255,SMALL(IF(ISNUMBER(SEARCH("",$S$3:$S$6255)),ROW($S$1:$S$6253),""),ROW(S5947))),"")</f>
        <v>Vyškov</v>
      </c>
      <c r="U5949" t="s">
        <v>8520</v>
      </c>
      <c r="V5949">
        <v>596221.0</v>
      </c>
    </row>
    <row r="5950" spans="19:22" ht="12.75">
      <c r="S5950" t="str">
        <f>IF(ISNUMBER(SEARCH(ZAKL_DATA!$B$18,FU!$U5950)),U5950,"")</f>
        <v>Výškov</v>
      </c>
      <c r="T5950" t="str">
        <f t="array" ref="T5950">IFERROR(INDEX($S$3:$S$6255,SMALL(IF(ISNUMBER(SEARCH("",$S$3:$S$6255)),ROW($S$1:$S$6253),""),ROW(S5948))),"")</f>
        <v>Výškov</v>
      </c>
      <c r="U5950" t="s">
        <v>6754</v>
      </c>
      <c r="V5950">
        <v>596230.0</v>
      </c>
    </row>
    <row r="5951" spans="19:22" ht="12.75">
      <c r="S5951" t="str">
        <f>IF(ISNUMBER(SEARCH(ZAKL_DATA!$B$18,FU!$U5951)),U5951,"")</f>
        <v>Vyškovec</v>
      </c>
      <c r="T5951" t="str">
        <f t="array" ref="T5951">IFERROR(INDEX($S$3:$S$6255,SMALL(IF(ISNUMBER(SEARCH("",$S$3:$S$6255)),ROW($S$1:$S$6253),""),ROW(S5949))),"")</f>
        <v>Vyškovec</v>
      </c>
      <c r="U5951" t="s">
        <v>8515</v>
      </c>
      <c r="V5951">
        <v>596248.0</v>
      </c>
    </row>
    <row r="5952" spans="19:22" ht="12.75">
      <c r="S5952" t="str">
        <f>IF(ISNUMBER(SEARCH(ZAKL_DATA!$B$18,FU!$U5952)),U5952,"")</f>
        <v>Vyšní Lhoty</v>
      </c>
      <c r="T5952" t="str">
        <f t="array" ref="T5952">IFERROR(INDEX($S$3:$S$6255,SMALL(IF(ISNUMBER(SEARCH("",$S$3:$S$6255)),ROW($S$1:$S$6253),""),ROW(S5950))),"")</f>
        <v>Vyšní Lhoty</v>
      </c>
      <c r="U5952" t="s">
        <v>5768</v>
      </c>
      <c r="V5952">
        <v>596256.0</v>
      </c>
    </row>
    <row r="5953" spans="19:22" ht="12.75">
      <c r="S5953" t="str">
        <f>IF(ISNUMBER(SEARCH(ZAKL_DATA!$B$18,FU!$U5953)),U5953,"")</f>
        <v>Výšovice</v>
      </c>
      <c r="T5953" t="str">
        <f t="array" ref="T5953">IFERROR(INDEX($S$3:$S$6255,SMALL(IF(ISNUMBER(SEARCH("",$S$3:$S$6255)),ROW($S$1:$S$6253),""),ROW(S5951))),"")</f>
        <v>Výšovice</v>
      </c>
      <c r="U5953" t="s">
        <v>8365</v>
      </c>
      <c r="V5953">
        <v>596264.0</v>
      </c>
    </row>
    <row r="5954" spans="19:22" ht="12.75">
      <c r="S5954" t="str">
        <f>IF(ISNUMBER(SEARCH(ZAKL_DATA!$B$18,FU!$U5954)),U5954,"")</f>
        <v>Vyšší Brod</v>
      </c>
      <c r="T5954" t="str">
        <f t="array" ref="T5954">IFERROR(INDEX($S$3:$S$6255,SMALL(IF(ISNUMBER(SEARCH("",$S$3:$S$6255)),ROW($S$1:$S$6253),""),ROW(S5952))),"")</f>
        <v>Vyšší Brod</v>
      </c>
      <c r="U5954" t="s">
        <v>5258</v>
      </c>
      <c r="V5954">
        <v>596272.0</v>
      </c>
    </row>
    <row r="5955" spans="19:22" ht="12.75">
      <c r="S5955" t="str">
        <f>IF(ISNUMBER(SEARCH(ZAKL_DATA!$B$18,FU!$U5955)),U5955,"")</f>
        <v>Výžerky</v>
      </c>
      <c r="T5955" t="str">
        <f t="array" ref="T5955">IFERROR(INDEX($S$3:$S$6255,SMALL(IF(ISNUMBER(SEARCH("",$S$3:$S$6255)),ROW($S$1:$S$6253),""),ROW(S5953))),"")</f>
        <v>Výžerky</v>
      </c>
      <c r="U5955" t="s">
        <v>6577</v>
      </c>
      <c r="V5955">
        <v>596281.0</v>
      </c>
    </row>
    <row r="5956" spans="19:22" ht="12.75">
      <c r="S5956" t="str">
        <f>IF(ISNUMBER(SEARCH(ZAKL_DATA!$B$18,FU!$U5956)),U5956,"")</f>
        <v>Vyžice</v>
      </c>
      <c r="T5956" t="str">
        <f t="array" ref="T5956">IFERROR(INDEX($S$3:$S$6255,SMALL(IF(ISNUMBER(SEARCH("",$S$3:$S$6255)),ROW($S$1:$S$6253),""),ROW(S5954))),"")</f>
        <v>Vyžice</v>
      </c>
      <c r="U5956" t="s">
        <v>5391</v>
      </c>
      <c r="V5956">
        <v>596302.0</v>
      </c>
    </row>
    <row r="5957" spans="19:22" ht="12.75">
      <c r="S5957" t="str">
        <f>IF(ISNUMBER(SEARCH(ZAKL_DATA!$B$18,FU!$U5957)),U5957,"")</f>
        <v>Vyžlovka</v>
      </c>
      <c r="T5957" t="str">
        <f t="array" ref="T5957">IFERROR(INDEX($S$3:$S$6255,SMALL(IF(ISNUMBER(SEARCH("",$S$3:$S$6255)),ROW($S$1:$S$6253),""),ROW(S5955))),"")</f>
        <v>Vyžlovka</v>
      </c>
      <c r="U5957" t="s">
        <v>4344</v>
      </c>
      <c r="V5957">
        <v>596329.0</v>
      </c>
    </row>
    <row r="5958" spans="19:22" ht="12.75">
      <c r="S5958" t="str">
        <f>IF(ISNUMBER(SEARCH(ZAKL_DATA!$B$18,FU!$U5958)),U5958,"")</f>
        <v>Xaverov</v>
      </c>
      <c r="T5958" t="str">
        <f t="array" ref="T5958">IFERROR(INDEX($S$3:$S$6255,SMALL(IF(ISNUMBER(SEARCH("",$S$3:$S$6255)),ROW($S$1:$S$6253),""),ROW(S5956))),"")</f>
        <v>Xaverov</v>
      </c>
      <c r="U5958" t="s">
        <v>7080</v>
      </c>
      <c r="V5958">
        <v>596337.0</v>
      </c>
    </row>
    <row r="5959" spans="19:22" ht="12.75">
      <c r="S5959" t="str">
        <f>IF(ISNUMBER(SEARCH(ZAKL_DATA!$B$18,FU!$U5959)),U5959,"")</f>
        <v>Zábeštní Lhota</v>
      </c>
      <c r="T5959" t="str">
        <f t="array" ref="T5959">IFERROR(INDEX($S$3:$S$6255,SMALL(IF(ISNUMBER(SEARCH("",$S$3:$S$6255)),ROW($S$1:$S$6253),""),ROW(S5957))),"")</f>
        <v>Zábeštní Lhota</v>
      </c>
      <c r="U5959" t="s">
        <v>5368</v>
      </c>
      <c r="V5959">
        <v>596345.0</v>
      </c>
    </row>
    <row r="5960" spans="19:22" ht="12.75">
      <c r="S5960" t="str">
        <f>IF(ISNUMBER(SEARCH(ZAKL_DATA!$B$18,FU!$U5960)),U5960,"")</f>
        <v>Záblatí</v>
      </c>
      <c r="T5960" t="str">
        <f t="array" ref="T5960">IFERROR(INDEX($S$3:$S$6255,SMALL(IF(ISNUMBER(SEARCH("",$S$3:$S$6255)),ROW($S$1:$S$6253),""),ROW(S5958))),"")</f>
        <v>Záblatí</v>
      </c>
      <c r="U5960" t="s">
        <v>3749</v>
      </c>
      <c r="V5960">
        <v>596353.0</v>
      </c>
    </row>
    <row r="5961" spans="19:22" ht="12.75">
      <c r="S5961" t="str">
        <f>IF(ISNUMBER(SEARCH(ZAKL_DATA!$B$18,FU!$U5961)),U5961,"")</f>
        <v>Záblatí</v>
      </c>
      <c r="T5961" t="str">
        <f t="array" ref="T5961">IFERROR(INDEX($S$3:$S$6255,SMALL(IF(ISNUMBER(SEARCH("",$S$3:$S$6255)),ROW($S$1:$S$6253),""),ROW(S5959))),"")</f>
        <v>Záblatí</v>
      </c>
      <c r="U5961" t="s">
        <v>3749</v>
      </c>
      <c r="V5961">
        <v>596361.0</v>
      </c>
    </row>
    <row r="5962" spans="19:22" ht="12.75">
      <c r="S5962" t="str">
        <f>IF(ISNUMBER(SEARCH(ZAKL_DATA!$B$18,FU!$U5962)),U5962,"")</f>
        <v>Záblatí</v>
      </c>
      <c r="T5962" t="str">
        <f t="array" ref="T5962">IFERROR(INDEX($S$3:$S$6255,SMALL(IF(ISNUMBER(SEARCH("",$S$3:$S$6255)),ROW($S$1:$S$6253),""),ROW(S5960))),"")</f>
        <v>Záblatí</v>
      </c>
      <c r="U5962" t="s">
        <v>3749</v>
      </c>
      <c r="V5962">
        <v>596370.0</v>
      </c>
    </row>
    <row r="5963" spans="19:22" ht="12.75">
      <c r="S5963" t="str">
        <f>IF(ISNUMBER(SEARCH(ZAKL_DATA!$B$18,FU!$U5963)),U5963,"")</f>
        <v>Záborná</v>
      </c>
      <c r="T5963" t="str">
        <f t="array" ref="T5963">IFERROR(INDEX($S$3:$S$6255,SMALL(IF(ISNUMBER(SEARCH("",$S$3:$S$6255)),ROW($S$1:$S$6253),""),ROW(S5961))),"")</f>
        <v>Záborná</v>
      </c>
      <c r="U5963" t="s">
        <v>8227</v>
      </c>
      <c r="V5963">
        <v>596388.0</v>
      </c>
    </row>
    <row r="5964" spans="19:22" ht="12.75">
      <c r="S5964" t="str">
        <f>IF(ISNUMBER(SEARCH(ZAKL_DATA!$B$18,FU!$U5964)),U5964,"")</f>
        <v>Záboří</v>
      </c>
      <c r="T5964" t="str">
        <f t="array" ref="T5964">IFERROR(INDEX($S$3:$S$6255,SMALL(IF(ISNUMBER(SEARCH("",$S$3:$S$6255)),ROW($S$1:$S$6253),""),ROW(S5962))),"")</f>
        <v>Záboří</v>
      </c>
      <c r="U5964" t="s">
        <v>5214</v>
      </c>
      <c r="V5964">
        <v>596396.0</v>
      </c>
    </row>
    <row r="5965" spans="19:22" ht="12.75">
      <c r="S5965" t="str">
        <f>IF(ISNUMBER(SEARCH(ZAKL_DATA!$B$18,FU!$U5965)),U5965,"")</f>
        <v>Záboří</v>
      </c>
      <c r="T5965" t="str">
        <f t="array" ref="T5965">IFERROR(INDEX($S$3:$S$6255,SMALL(IF(ISNUMBER(SEARCH("",$S$3:$S$6255)),ROW($S$1:$S$6253),""),ROW(S5963))),"")</f>
        <v>Záboří</v>
      </c>
      <c r="U5965" t="s">
        <v>5214</v>
      </c>
      <c r="V5965">
        <v>596400.0</v>
      </c>
    </row>
    <row r="5966" spans="19:22" ht="12.75">
      <c r="S5966" t="str">
        <f>IF(ISNUMBER(SEARCH(ZAKL_DATA!$B$18,FU!$U5966)),U5966,"")</f>
        <v>Záboří nad Labem</v>
      </c>
      <c r="T5966" t="str">
        <f t="array" ref="T5966">IFERROR(INDEX($S$3:$S$6255,SMALL(IF(ISNUMBER(SEARCH("",$S$3:$S$6255)),ROW($S$1:$S$6253),""),ROW(S5964))),"")</f>
        <v>Záboří nad Labem</v>
      </c>
      <c r="U5966" t="s">
        <v>4411</v>
      </c>
      <c r="V5966">
        <v>596418.0</v>
      </c>
    </row>
    <row r="5967" spans="19:22" ht="12.75">
      <c r="S5967" t="str">
        <f>IF(ISNUMBER(SEARCH(ZAKL_DATA!$B$18,FU!$U5967)),U5967,"")</f>
        <v>Zábrdí</v>
      </c>
      <c r="T5967" t="str">
        <f t="array" ref="T5967">IFERROR(INDEX($S$3:$S$6255,SMALL(IF(ISNUMBER(SEARCH("",$S$3:$S$6255)),ROW($S$1:$S$6253),""),ROW(S5965))),"")</f>
        <v>Zábrdí</v>
      </c>
      <c r="U5967" t="s">
        <v>4644</v>
      </c>
      <c r="V5967">
        <v>596434.0</v>
      </c>
    </row>
    <row r="5968" spans="19:22" ht="12.75">
      <c r="S5968" t="str">
        <f>IF(ISNUMBER(SEARCH(ZAKL_DATA!$B$18,FU!$U5968)),U5968,"")</f>
        <v>Zábrodí</v>
      </c>
      <c r="T5968" t="str">
        <f t="array" ref="T5968">IFERROR(INDEX($S$3:$S$6255,SMALL(IF(ISNUMBER(SEARCH("",$S$3:$S$6255)),ROW($S$1:$S$6253),""),ROW(S5966))),"")</f>
        <v>Zábrodí</v>
      </c>
      <c r="U5968" t="s">
        <v>7343</v>
      </c>
      <c r="V5968">
        <v>596442.0</v>
      </c>
    </row>
    <row r="5969" spans="19:22" ht="12.75">
      <c r="S5969" t="str">
        <f>IF(ISNUMBER(SEARCH(ZAKL_DATA!$B$18,FU!$U5969)),U5969,"")</f>
        <v>Zabrušany</v>
      </c>
      <c r="T5969" t="str">
        <f t="array" ref="T5969">IFERROR(INDEX($S$3:$S$6255,SMALL(IF(ISNUMBER(SEARCH("",$S$3:$S$6255)),ROW($S$1:$S$6253),""),ROW(S5967))),"")</f>
        <v>Zabrušany</v>
      </c>
      <c r="U5969" t="s">
        <v>6807</v>
      </c>
      <c r="V5969">
        <v>596451.0</v>
      </c>
    </row>
    <row r="5970" spans="19:22" ht="12.75">
      <c r="S5970" t="str">
        <f>IF(ISNUMBER(SEARCH(ZAKL_DATA!$B$18,FU!$U5970)),U5970,"")</f>
        <v>Zábřeh</v>
      </c>
      <c r="T5970" t="str">
        <f t="array" ref="T5970">IFERROR(INDEX($S$3:$S$6255,SMALL(IF(ISNUMBER(SEARCH("",$S$3:$S$6255)),ROW($S$1:$S$6253),""),ROW(S5968))),"")</f>
        <v>Zábřeh</v>
      </c>
      <c r="U5970" t="s">
        <v>4993</v>
      </c>
      <c r="V5970">
        <v>596469.0</v>
      </c>
    </row>
    <row r="5971" spans="19:22" ht="12.75">
      <c r="S5971" t="str">
        <f>IF(ISNUMBER(SEARCH(ZAKL_DATA!$B$18,FU!$U5971)),U5971,"")</f>
        <v>Zábřezí-Řečice</v>
      </c>
      <c r="T5971" t="str">
        <f t="array" ref="T5971">IFERROR(INDEX($S$3:$S$6255,SMALL(IF(ISNUMBER(SEARCH("",$S$3:$S$6255)),ROW($S$1:$S$6253),""),ROW(S5969))),"")</f>
        <v>Zábřezí-Řečice</v>
      </c>
      <c r="U5971" t="s">
        <v>5473</v>
      </c>
      <c r="V5971">
        <v>596477.0</v>
      </c>
    </row>
    <row r="5972" spans="19:22" ht="12.75">
      <c r="S5972" t="str">
        <f>IF(ISNUMBER(SEARCH(ZAKL_DATA!$B$18,FU!$U5972)),U5972,"")</f>
        <v>Zadní Chodov</v>
      </c>
      <c r="T5972" t="str">
        <f t="array" ref="T5972">IFERROR(INDEX($S$3:$S$6255,SMALL(IF(ISNUMBER(SEARCH("",$S$3:$S$6255)),ROW($S$1:$S$6253),""),ROW(S5970))),"")</f>
        <v>Zadní Chodov</v>
      </c>
      <c r="U5972" t="s">
        <v>4994</v>
      </c>
      <c r="V5972">
        <v>596485.0</v>
      </c>
    </row>
    <row r="5973" spans="19:22" ht="12.75">
      <c r="S5973" t="str">
        <f>IF(ISNUMBER(SEARCH(ZAKL_DATA!$B$18,FU!$U5973)),U5973,"")</f>
        <v>Zadní Střítež</v>
      </c>
      <c r="T5973" t="str">
        <f t="array" ref="T5973">IFERROR(INDEX($S$3:$S$6255,SMALL(IF(ISNUMBER(SEARCH("",$S$3:$S$6255)),ROW($S$1:$S$6253),""),ROW(S5971))),"")</f>
        <v>Zadní Střítež</v>
      </c>
      <c r="U5973" t="s">
        <v>6502</v>
      </c>
      <c r="V5973">
        <v>596493.0</v>
      </c>
    </row>
    <row r="5974" spans="19:22" ht="12.75">
      <c r="S5974" t="str">
        <f>IF(ISNUMBER(SEARCH(ZAKL_DATA!$B$18,FU!$U5974)),U5974,"")</f>
        <v>Zadní Třebaň</v>
      </c>
      <c r="T5974" t="str">
        <f t="array" ref="T5974">IFERROR(INDEX($S$3:$S$6255,SMALL(IF(ISNUMBER(SEARCH("",$S$3:$S$6255)),ROW($S$1:$S$6253),""),ROW(S5972))),"")</f>
        <v>Zadní Třebaň</v>
      </c>
      <c r="U5974" t="s">
        <v>4160</v>
      </c>
      <c r="V5974">
        <v>596507.0</v>
      </c>
    </row>
    <row r="5975" spans="19:22" ht="12.75">
      <c r="S5975" t="str">
        <f>IF(ISNUMBER(SEARCH(ZAKL_DATA!$B$18,FU!$U5975)),U5975,"")</f>
        <v>Zadní Vydří</v>
      </c>
      <c r="T5975" t="str">
        <f t="array" ref="T5975">IFERROR(INDEX($S$3:$S$6255,SMALL(IF(ISNUMBER(SEARCH("",$S$3:$S$6255)),ROW($S$1:$S$6253),""),ROW(S5973))),"")</f>
        <v>Zadní Vydří</v>
      </c>
      <c r="U5975" t="s">
        <v>8156</v>
      </c>
      <c r="V5975">
        <v>596515.0</v>
      </c>
    </row>
    <row r="5976" spans="19:22" ht="12.75">
      <c r="S5976" t="str">
        <f>IF(ISNUMBER(SEARCH(ZAKL_DATA!$B$18,FU!$U5976)),U5976,"")</f>
        <v>Zadní Zhořec</v>
      </c>
      <c r="T5976" t="str">
        <f t="array" ref="T5976">IFERROR(INDEX($S$3:$S$6255,SMALL(IF(ISNUMBER(SEARCH("",$S$3:$S$6255)),ROW($S$1:$S$6253),""),ROW(S5974))),"")</f>
        <v>Zadní Zhořec</v>
      </c>
      <c r="U5976" t="s">
        <v>8807</v>
      </c>
      <c r="V5976">
        <v>596523.0</v>
      </c>
    </row>
    <row r="5977" spans="19:22" ht="12.75">
      <c r="S5977" t="str">
        <f>IF(ISNUMBER(SEARCH(ZAKL_DATA!$B$18,FU!$U5977)),U5977,"")</f>
        <v>Zádolí</v>
      </c>
      <c r="T5977" t="str">
        <f t="array" ref="T5977">IFERROR(INDEX($S$3:$S$6255,SMALL(IF(ISNUMBER(SEARCH("",$S$3:$S$6255)),ROW($S$1:$S$6253),""),ROW(S5975))),"")</f>
        <v>Zádolí</v>
      </c>
      <c r="U5977" t="s">
        <v>7757</v>
      </c>
      <c r="V5977">
        <v>596531.0</v>
      </c>
    </row>
    <row r="5978" spans="19:22" ht="12.75">
      <c r="S5978" t="str">
        <f>IF(ISNUMBER(SEARCH(ZAKL_DATA!$B$18,FU!$U5978)),U5978,"")</f>
        <v>Zádub-Závišín</v>
      </c>
      <c r="T5978" t="str">
        <f t="array" ref="T5978">IFERROR(INDEX($S$3:$S$6255,SMALL(IF(ISNUMBER(SEARCH("",$S$3:$S$6255)),ROW($S$1:$S$6253),""),ROW(S5976))),"")</f>
        <v>Zádub-Závišín</v>
      </c>
      <c r="U5978" t="s">
        <v>4830</v>
      </c>
      <c r="V5978">
        <v>596540.0</v>
      </c>
    </row>
    <row r="5979" spans="19:22" ht="12.75">
      <c r="S5979" t="str">
        <f>IF(ISNUMBER(SEARCH(ZAKL_DATA!$B$18,FU!$U5979)),U5979,"")</f>
        <v>Zádveřice-Raková</v>
      </c>
      <c r="T5979" t="str">
        <f t="array" ref="T5979">IFERROR(INDEX($S$3:$S$6255,SMALL(IF(ISNUMBER(SEARCH("",$S$3:$S$6255)),ROW($S$1:$S$6253),""),ROW(S5977))),"")</f>
        <v>Zádveřice-Raková</v>
      </c>
      <c r="U5979" t="s">
        <v>8057</v>
      </c>
      <c r="V5979">
        <v>596558.0</v>
      </c>
    </row>
    <row r="5980" spans="19:22" ht="12.75">
      <c r="S5980" t="str">
        <f>IF(ISNUMBER(SEARCH(ZAKL_DATA!$B$18,FU!$U5980)),U5980,"")</f>
        <v>Zahájí</v>
      </c>
      <c r="T5980" t="str">
        <f t="array" ref="T5980">IFERROR(INDEX($S$3:$S$6255,SMALL(IF(ISNUMBER(SEARCH("",$S$3:$S$6255)),ROW($S$1:$S$6253),""),ROW(S5978))),"")</f>
        <v>Zahájí</v>
      </c>
      <c r="U5980" t="s">
        <v>4539</v>
      </c>
      <c r="V5980">
        <v>596566.0</v>
      </c>
    </row>
    <row r="5981" spans="19:22" ht="12.75">
      <c r="S5981" t="str">
        <f>IF(ISNUMBER(SEARCH(ZAKL_DATA!$B$18,FU!$U5981)),U5981,"")</f>
        <v>Zahnašovice</v>
      </c>
      <c r="T5981" t="str">
        <f t="array" ref="T5981">IFERROR(INDEX($S$3:$S$6255,SMALL(IF(ISNUMBER(SEARCH("",$S$3:$S$6255)),ROW($S$1:$S$6253),""),ROW(S5979))),"")</f>
        <v>Zahnašovice</v>
      </c>
      <c r="U5981" t="s">
        <v>8286</v>
      </c>
      <c r="V5981">
        <v>596574.0</v>
      </c>
    </row>
    <row r="5982" spans="19:22" ht="12.75">
      <c r="S5982" t="str">
        <f>IF(ISNUMBER(SEARCH(ZAKL_DATA!$B$18,FU!$U5982)),U5982,"")</f>
        <v>Zahorčice</v>
      </c>
      <c r="T5982" t="str">
        <f t="array" ref="T5982">IFERROR(INDEX($S$3:$S$6255,SMALL(IF(ISNUMBER(SEARCH("",$S$3:$S$6255)),ROW($S$1:$S$6253),""),ROW(S5980))),"")</f>
        <v>Zahorčice</v>
      </c>
      <c r="U5982" t="s">
        <v>4581</v>
      </c>
      <c r="V5982">
        <v>596582.0</v>
      </c>
    </row>
    <row r="5983" spans="19:22" ht="12.75">
      <c r="S5983" t="str">
        <f>IF(ISNUMBER(SEARCH(ZAKL_DATA!$B$18,FU!$U5983)),U5983,"")</f>
        <v>Záhornice</v>
      </c>
      <c r="T5983" t="str">
        <f t="array" ref="T5983">IFERROR(INDEX($S$3:$S$6255,SMALL(IF(ISNUMBER(SEARCH("",$S$3:$S$6255)),ROW($S$1:$S$6253),""),ROW(S5981))),"")</f>
        <v>Záhornice</v>
      </c>
      <c r="U5983" t="s">
        <v>4400</v>
      </c>
      <c r="V5983">
        <v>596604.0</v>
      </c>
    </row>
    <row r="5984" spans="19:22" ht="12.75">
      <c r="S5984" t="str">
        <f>IF(ISNUMBER(SEARCH(ZAKL_DATA!$B$18,FU!$U5984)),U5984,"")</f>
        <v>Záhorovice</v>
      </c>
      <c r="T5984" t="str">
        <f t="array" ref="T5984">IFERROR(INDEX($S$3:$S$6255,SMALL(IF(ISNUMBER(SEARCH("",$S$3:$S$6255)),ROW($S$1:$S$6253),""),ROW(S5982))),"")</f>
        <v>Záhorovice</v>
      </c>
      <c r="U5984" t="s">
        <v>8516</v>
      </c>
      <c r="V5984">
        <v>596612.0</v>
      </c>
    </row>
    <row r="5985" spans="19:22" ht="12.75">
      <c r="S5985" t="str">
        <f>IF(ISNUMBER(SEARCH(ZAKL_DATA!$B$18,FU!$U5985)),U5985,"")</f>
        <v>Zahořany</v>
      </c>
      <c r="T5985" t="str">
        <f t="array" ref="T5985">IFERROR(INDEX($S$3:$S$6255,SMALL(IF(ISNUMBER(SEARCH("",$S$3:$S$6255)),ROW($S$1:$S$6253),""),ROW(S5983))),"")</f>
        <v>Zahořany</v>
      </c>
      <c r="U5985" t="s">
        <v>5922</v>
      </c>
      <c r="V5985">
        <v>596639.0</v>
      </c>
    </row>
    <row r="5986" spans="19:22" ht="12.75">
      <c r="S5986" t="str">
        <f>IF(ISNUMBER(SEARCH(ZAKL_DATA!$B$18,FU!$U5986)),U5986,"")</f>
        <v>Zahořany</v>
      </c>
      <c r="T5986" t="str">
        <f t="array" ref="T5986">IFERROR(INDEX($S$3:$S$6255,SMALL(IF(ISNUMBER(SEARCH("",$S$3:$S$6255)),ROW($S$1:$S$6253),""),ROW(S5984))),"")</f>
        <v>Zahořany</v>
      </c>
      <c r="U5986" t="s">
        <v>5922</v>
      </c>
      <c r="V5986">
        <v>596647.0</v>
      </c>
    </row>
    <row r="5987" spans="19:22" ht="12.75">
      <c r="S5987" t="str">
        <f>IF(ISNUMBER(SEARCH(ZAKL_DATA!$B$18,FU!$U5987)),U5987,"")</f>
        <v>Záhoří</v>
      </c>
      <c r="T5987" t="str">
        <f t="array" ref="T5987">IFERROR(INDEX($S$3:$S$6255,SMALL(IF(ISNUMBER(SEARCH("",$S$3:$S$6255)),ROW($S$1:$S$6253),""),ROW(S5985))),"")</f>
        <v>Záhoří</v>
      </c>
      <c r="U5987" t="s">
        <v>3736</v>
      </c>
      <c r="V5987">
        <v>596655.0</v>
      </c>
    </row>
    <row r="5988" spans="19:22" ht="12.75">
      <c r="S5988" t="str">
        <f>IF(ISNUMBER(SEARCH(ZAKL_DATA!$B$18,FU!$U5988)),U5988,"")</f>
        <v>Záhoří</v>
      </c>
      <c r="T5988" t="str">
        <f t="array" ref="T5988">IFERROR(INDEX($S$3:$S$6255,SMALL(IF(ISNUMBER(SEARCH("",$S$3:$S$6255)),ROW($S$1:$S$6253),""),ROW(S5986))),"")</f>
        <v>Záhoří</v>
      </c>
      <c r="U5988" t="s">
        <v>3736</v>
      </c>
      <c r="V5988">
        <v>596663.0</v>
      </c>
    </row>
    <row r="5989" spans="19:22" ht="12.75">
      <c r="S5989" t="str">
        <f>IF(ISNUMBER(SEARCH(ZAKL_DATA!$B$18,FU!$U5989)),U5989,"")</f>
        <v>Záhoří</v>
      </c>
      <c r="T5989" t="str">
        <f t="array" ref="T5989">IFERROR(INDEX($S$3:$S$6255,SMALL(IF(ISNUMBER(SEARCH("",$S$3:$S$6255)),ROW($S$1:$S$6253),""),ROW(S5987))),"")</f>
        <v>Záhoří</v>
      </c>
      <c r="U5989" t="s">
        <v>3736</v>
      </c>
      <c r="V5989">
        <v>596671.0</v>
      </c>
    </row>
    <row r="5990" spans="19:22" ht="12.75">
      <c r="S5990" t="str">
        <f>IF(ISNUMBER(SEARCH(ZAKL_DATA!$B$18,FU!$U5990)),U5990,"")</f>
        <v>Záhoří</v>
      </c>
      <c r="T5990" t="str">
        <f t="array" ref="T5990">IFERROR(INDEX($S$3:$S$6255,SMALL(IF(ISNUMBER(SEARCH("",$S$3:$S$6255)),ROW($S$1:$S$6253),""),ROW(S5988))),"")</f>
        <v>Záhoří</v>
      </c>
      <c r="U5990" t="s">
        <v>3736</v>
      </c>
      <c r="V5990">
        <v>596680.0</v>
      </c>
    </row>
    <row r="5991" spans="19:22" ht="12.75">
      <c r="S5991" t="str">
        <f>IF(ISNUMBER(SEARCH(ZAKL_DATA!$B$18,FU!$U5991)),U5991,"")</f>
        <v>Zahrádka</v>
      </c>
      <c r="T5991" t="str">
        <f t="array" ref="T5991">IFERROR(INDEX($S$3:$S$6255,SMALL(IF(ISNUMBER(SEARCH("",$S$3:$S$6255)),ROW($S$1:$S$6253),""),ROW(S5989))),"")</f>
        <v>Zahrádka</v>
      </c>
      <c r="U5991" t="s">
        <v>7603</v>
      </c>
      <c r="V5991">
        <v>596698.0</v>
      </c>
    </row>
    <row r="5992" spans="19:22" ht="12.75">
      <c r="S5992" t="str">
        <f>IF(ISNUMBER(SEARCH(ZAKL_DATA!$B$18,FU!$U5992)),U5992,"")</f>
        <v>Zahrádka</v>
      </c>
      <c r="T5992" t="str">
        <f t="array" ref="T5992">IFERROR(INDEX($S$3:$S$6255,SMALL(IF(ISNUMBER(SEARCH("",$S$3:$S$6255)),ROW($S$1:$S$6253),""),ROW(S5990))),"")</f>
        <v>Zahrádka</v>
      </c>
      <c r="U5992" t="s">
        <v>7603</v>
      </c>
      <c r="V5992">
        <v>596701.0</v>
      </c>
    </row>
    <row r="5993" spans="19:22" ht="12.75">
      <c r="S5993" t="str">
        <f>IF(ISNUMBER(SEARCH(ZAKL_DATA!$B$18,FU!$U5993)),U5993,"")</f>
        <v>Zahrádky</v>
      </c>
      <c r="T5993" t="str">
        <f t="array" ref="T5993">IFERROR(INDEX($S$3:$S$6255,SMALL(IF(ISNUMBER(SEARCH("",$S$3:$S$6255)),ROW($S$1:$S$6253),""),ROW(S5991))),"")</f>
        <v>Zahrádky</v>
      </c>
      <c r="U5993" t="s">
        <v>5364</v>
      </c>
      <c r="V5993">
        <v>596710.0</v>
      </c>
    </row>
    <row r="5994" spans="19:22" ht="12.75">
      <c r="S5994" t="str">
        <f>IF(ISNUMBER(SEARCH(ZAKL_DATA!$B$18,FU!$U5994)),U5994,"")</f>
        <v>Zahrádky</v>
      </c>
      <c r="T5994" t="str">
        <f t="array" ref="T5994">IFERROR(INDEX($S$3:$S$6255,SMALL(IF(ISNUMBER(SEARCH("",$S$3:$S$6255)),ROW($S$1:$S$6253),""),ROW(S5992))),"")</f>
        <v>Zahrádky</v>
      </c>
      <c r="U5994" t="s">
        <v>5364</v>
      </c>
      <c r="V5994">
        <v>596728.0</v>
      </c>
    </row>
    <row r="5995" spans="19:22" ht="12.75">
      <c r="S5995" t="str">
        <f>IF(ISNUMBER(SEARCH(ZAKL_DATA!$B$18,FU!$U5995)),U5995,"")</f>
        <v>Záchlumí</v>
      </c>
      <c r="T5995" t="str">
        <f t="array" ref="T5995">IFERROR(INDEX($S$3:$S$6255,SMALL(IF(ISNUMBER(SEARCH("",$S$3:$S$6255)),ROW($S$1:$S$6253),""),ROW(S5993))),"")</f>
        <v>Záchlumí</v>
      </c>
      <c r="U5995" t="s">
        <v>5022</v>
      </c>
      <c r="V5995">
        <v>596736.0</v>
      </c>
    </row>
    <row r="5996" spans="19:22" ht="12.75">
      <c r="S5996" t="str">
        <f>IF(ISNUMBER(SEARCH(ZAKL_DATA!$B$18,FU!$U5996)),U5996,"")</f>
        <v>Záchlumí</v>
      </c>
      <c r="T5996" t="str">
        <f t="array" ref="T5996">IFERROR(INDEX($S$3:$S$6255,SMALL(IF(ISNUMBER(SEARCH("",$S$3:$S$6255)),ROW($S$1:$S$6253),""),ROW(S5994))),"")</f>
        <v>Záchlumí</v>
      </c>
      <c r="U5996" t="s">
        <v>5022</v>
      </c>
      <c r="V5996">
        <v>596744.0</v>
      </c>
    </row>
    <row r="5997" spans="19:22" ht="12.75">
      <c r="S5997" t="str">
        <f>IF(ISNUMBER(SEARCH(ZAKL_DATA!$B$18,FU!$U5997)),U5997,"")</f>
        <v>Zachotín</v>
      </c>
      <c r="T5997" t="str">
        <f t="array" ref="T5997">IFERROR(INDEX($S$3:$S$6255,SMALL(IF(ISNUMBER(SEARCH("",$S$3:$S$6255)),ROW($S$1:$S$6253),""),ROW(S5995))),"")</f>
        <v>Zachotín</v>
      </c>
      <c r="U5997" t="s">
        <v>5501</v>
      </c>
      <c r="V5997">
        <v>596752.0</v>
      </c>
    </row>
    <row r="5998" spans="19:22" ht="12.75">
      <c r="S5998" t="str">
        <f>IF(ISNUMBER(SEARCH(ZAKL_DATA!$B$18,FU!$U5998)),U5998,"")</f>
        <v>Zachrašťany</v>
      </c>
      <c r="T5998" t="str">
        <f t="array" ref="T5998">IFERROR(INDEX($S$3:$S$6255,SMALL(IF(ISNUMBER(SEARCH("",$S$3:$S$6255)),ROW($S$1:$S$6253),""),ROW(S5996))),"")</f>
        <v>Zachrašťany</v>
      </c>
      <c r="U5998" t="s">
        <v>7056</v>
      </c>
      <c r="V5998">
        <v>596761.0</v>
      </c>
    </row>
    <row r="5999" spans="19:22" ht="12.75">
      <c r="S5999" t="str">
        <f>IF(ISNUMBER(SEARCH(ZAKL_DATA!$B$18,FU!$U5999)),U5999,"")</f>
        <v>Zaječí</v>
      </c>
      <c r="T5999" t="str">
        <f t="array" ref="T5999">IFERROR(INDEX($S$3:$S$6255,SMALL(IF(ISNUMBER(SEARCH("",$S$3:$S$6255)),ROW($S$1:$S$6253),""),ROW(S5997))),"")</f>
        <v>Zaječí</v>
      </c>
      <c r="U5999" t="s">
        <v>8008</v>
      </c>
      <c r="V5999">
        <v>596787.0</v>
      </c>
    </row>
    <row r="6000" spans="19:22" ht="12.75">
      <c r="S6000" t="str">
        <f>IF(ISNUMBER(SEARCH(ZAKL_DATA!$B$18,FU!$U6000)),U6000,"")</f>
        <v>Zaječice</v>
      </c>
      <c r="T6000" t="str">
        <f t="array" ref="T6000">IFERROR(INDEX($S$3:$S$6255,SMALL(IF(ISNUMBER(SEARCH("",$S$3:$S$6255)),ROW($S$1:$S$6253),""),ROW(S5998))),"")</f>
        <v>Zaječice</v>
      </c>
      <c r="U6000" t="s">
        <v>7174</v>
      </c>
      <c r="V6000">
        <v>596795.0</v>
      </c>
    </row>
    <row r="6001" spans="19:22" ht="12.75">
      <c r="S6001" t="str">
        <f>IF(ISNUMBER(SEARCH(ZAKL_DATA!$B$18,FU!$U6001)),U6001,"")</f>
        <v>Zaječov</v>
      </c>
      <c r="T6001" t="str">
        <f t="array" ref="T6001">IFERROR(INDEX($S$3:$S$6255,SMALL(IF(ISNUMBER(SEARCH("",$S$3:$S$6255)),ROW($S$1:$S$6253),""),ROW(S5999))),"")</f>
        <v>Zaječov</v>
      </c>
      <c r="U6001" t="s">
        <v>4162</v>
      </c>
      <c r="V6001">
        <v>596809.0</v>
      </c>
    </row>
    <row r="6002" spans="19:22" ht="12.75">
      <c r="S6002" t="str">
        <f>IF(ISNUMBER(SEARCH(ZAKL_DATA!$B$18,FU!$U6002)),U6002,"")</f>
        <v>Zájezd</v>
      </c>
      <c r="T6002" t="str">
        <f t="array" ref="T6002">IFERROR(INDEX($S$3:$S$6255,SMALL(IF(ISNUMBER(SEARCH("",$S$3:$S$6255)),ROW($S$1:$S$6253),""),ROW(S6000))),"")</f>
        <v>Zájezd</v>
      </c>
      <c r="U6002" t="s">
        <v>7095</v>
      </c>
      <c r="V6002">
        <v>596817.0</v>
      </c>
    </row>
    <row r="6003" spans="19:22" ht="12.75">
      <c r="S6003" t="str">
        <f>IF(ISNUMBER(SEARCH(ZAKL_DATA!$B$18,FU!$U6003)),U6003,"")</f>
        <v>Zájezdec</v>
      </c>
      <c r="T6003" t="str">
        <f t="array" ref="T6003">IFERROR(INDEX($S$3:$S$6255,SMALL(IF(ISNUMBER(SEARCH("",$S$3:$S$6255)),ROW($S$1:$S$6253),""),ROW(S6001))),"")</f>
        <v>Zájezdec</v>
      </c>
      <c r="U6003" t="s">
        <v>5392</v>
      </c>
      <c r="V6003">
        <v>596825.0</v>
      </c>
    </row>
    <row r="6004" spans="19:22" ht="12.75">
      <c r="S6004" t="str">
        <f>IF(ISNUMBER(SEARCH(ZAKL_DATA!$B$18,FU!$U6004)),U6004,"")</f>
        <v>Zajíčkov</v>
      </c>
      <c r="T6004" t="str">
        <f t="array" ref="T6004">IFERROR(INDEX($S$3:$S$6255,SMALL(IF(ISNUMBER(SEARCH("",$S$3:$S$6255)),ROW($S$1:$S$6253),""),ROW(S6002))),"")</f>
        <v>Zajíčkov</v>
      </c>
      <c r="U6004" t="s">
        <v>6331</v>
      </c>
      <c r="V6004">
        <v>596833.0</v>
      </c>
    </row>
    <row r="6005" spans="19:22" ht="12.75">
      <c r="S6005" t="str">
        <f>IF(ISNUMBER(SEARCH(ZAKL_DATA!$B$18,FU!$U6005)),U6005,"")</f>
        <v>Zákolany</v>
      </c>
      <c r="T6005" t="str">
        <f t="array" ref="T6005">IFERROR(INDEX($S$3:$S$6255,SMALL(IF(ISNUMBER(SEARCH("",$S$3:$S$6255)),ROW($S$1:$S$6253),""),ROW(S6003))),"")</f>
        <v>Zákolany</v>
      </c>
      <c r="U6005" t="s">
        <v>4267</v>
      </c>
      <c r="V6005">
        <v>596841.0</v>
      </c>
    </row>
    <row r="6006" spans="19:22" ht="12.75">
      <c r="S6006" t="str">
        <f>IF(ISNUMBER(SEARCH(ZAKL_DATA!$B$18,FU!$U6006)),U6006,"")</f>
        <v>Zakřany</v>
      </c>
      <c r="T6006" t="str">
        <f t="array" ref="T6006">IFERROR(INDEX($S$3:$S$6255,SMALL(IF(ISNUMBER(SEARCH("",$S$3:$S$6255)),ROW($S$1:$S$6253),""),ROW(S6004))),"")</f>
        <v>Zakřany</v>
      </c>
      <c r="U6006" t="s">
        <v>7946</v>
      </c>
      <c r="V6006">
        <v>596850.0</v>
      </c>
    </row>
    <row r="6007" spans="19:22" ht="12.75">
      <c r="S6007" t="str">
        <f>IF(ISNUMBER(SEARCH(ZAKL_DATA!$B$18,FU!$U6007)),U6007,"")</f>
        <v>Zákupy</v>
      </c>
      <c r="T6007" t="str">
        <f t="array" ref="T6007">IFERROR(INDEX($S$3:$S$6255,SMALL(IF(ISNUMBER(SEARCH("",$S$3:$S$6255)),ROW($S$1:$S$6253),""),ROW(S6005))),"")</f>
        <v>Zákupy</v>
      </c>
      <c r="U6007" t="s">
        <v>6356</v>
      </c>
      <c r="V6007">
        <v>596868.0</v>
      </c>
    </row>
    <row r="6008" spans="19:22" ht="12.75">
      <c r="S6008" t="str">
        <f>IF(ISNUMBER(SEARCH(ZAKL_DATA!$B$18,FU!$U6008)),U6008,"")</f>
        <v>Zálesí</v>
      </c>
      <c r="T6008" t="str">
        <f t="array" ref="T6008">IFERROR(INDEX($S$3:$S$6255,SMALL(IF(ISNUMBER(SEARCH("",$S$3:$S$6255)),ROW($S$1:$S$6253),""),ROW(S6006))),"")</f>
        <v>Zálesí</v>
      </c>
      <c r="U6008" t="s">
        <v>8674</v>
      </c>
      <c r="V6008">
        <v>596876.0</v>
      </c>
    </row>
    <row r="6009" spans="19:22" ht="12.75">
      <c r="S6009" t="str">
        <f>IF(ISNUMBER(SEARCH(ZAKL_DATA!$B$18,FU!$U6009)),U6009,"")</f>
        <v>Zálesná Zhoř</v>
      </c>
      <c r="T6009" t="str">
        <f t="array" ref="T6009">IFERROR(INDEX($S$3:$S$6255,SMALL(IF(ISNUMBER(SEARCH("",$S$3:$S$6255)),ROW($S$1:$S$6253),""),ROW(S6007))),"")</f>
        <v>Zálesná Zhoř</v>
      </c>
      <c r="U6009" t="s">
        <v>7947</v>
      </c>
      <c r="V6009">
        <v>596884.0</v>
      </c>
    </row>
    <row r="6010" spans="19:22" ht="12.75">
      <c r="S6010" t="str">
        <f>IF(ISNUMBER(SEARCH(ZAKL_DATA!$B$18,FU!$U6010)),U6010,"")</f>
        <v>Zalešany</v>
      </c>
      <c r="T6010" t="str">
        <f t="array" ref="T6010">IFERROR(INDEX($S$3:$S$6255,SMALL(IF(ISNUMBER(SEARCH("",$S$3:$S$6255)),ROW($S$1:$S$6253),""),ROW(S6008))),"")</f>
        <v>Zalešany</v>
      </c>
      <c r="U6010" t="s">
        <v>3821</v>
      </c>
      <c r="V6010">
        <v>596892.0</v>
      </c>
    </row>
    <row r="6011" spans="19:22" ht="12.75">
      <c r="S6011" t="str">
        <f>IF(ISNUMBER(SEARCH(ZAKL_DATA!$B$18,FU!$U6011)),U6011,"")</f>
        <v>Zálezlice</v>
      </c>
      <c r="T6011" t="str">
        <f t="array" ref="T6011">IFERROR(INDEX($S$3:$S$6255,SMALL(IF(ISNUMBER(SEARCH("",$S$3:$S$6255)),ROW($S$1:$S$6253),""),ROW(S6009))),"")</f>
        <v>Zálezlice</v>
      </c>
      <c r="U6011" t="s">
        <v>4481</v>
      </c>
      <c r="V6011">
        <v>596906.0</v>
      </c>
    </row>
    <row r="6012" spans="19:22" ht="12.75">
      <c r="S6012" t="str">
        <f>IF(ISNUMBER(SEARCH(ZAKL_DATA!$B$18,FU!$U6012)),U6012,"")</f>
        <v>Zálezly</v>
      </c>
      <c r="T6012" t="str">
        <f t="array" ref="T6012">IFERROR(INDEX($S$3:$S$6255,SMALL(IF(ISNUMBER(SEARCH("",$S$3:$S$6255)),ROW($S$1:$S$6253),""),ROW(S6010))),"")</f>
        <v>Zálezly</v>
      </c>
      <c r="U6012" t="s">
        <v>5632</v>
      </c>
      <c r="V6012">
        <v>596914.0</v>
      </c>
    </row>
    <row r="6013" spans="19:22" ht="12.75">
      <c r="S6013" t="str">
        <f>IF(ISNUMBER(SEARCH(ZAKL_DATA!$B$18,FU!$U6013)),U6013,"")</f>
        <v>Zaloňov</v>
      </c>
      <c r="T6013" t="str">
        <f t="array" ref="T6013">IFERROR(INDEX($S$3:$S$6255,SMALL(IF(ISNUMBER(SEARCH("",$S$3:$S$6255)),ROW($S$1:$S$6253),""),ROW(S6011))),"")</f>
        <v>Zaloňov</v>
      </c>
      <c r="U6013" t="s">
        <v>7344</v>
      </c>
      <c r="V6013">
        <v>596922.0</v>
      </c>
    </row>
    <row r="6014" spans="19:22" ht="12.75">
      <c r="S6014" t="str">
        <f>IF(ISNUMBER(SEARCH(ZAKL_DATA!$B$18,FU!$U6014)),U6014,"")</f>
        <v>Zálší</v>
      </c>
      <c r="T6014" t="str">
        <f t="array" ref="T6014">IFERROR(INDEX($S$3:$S$6255,SMALL(IF(ISNUMBER(SEARCH("",$S$3:$S$6255)),ROW($S$1:$S$6253),""),ROW(S6012))),"")</f>
        <v>Zálší</v>
      </c>
      <c r="U6014" t="s">
        <v>5832</v>
      </c>
      <c r="V6014">
        <v>596931.0</v>
      </c>
    </row>
    <row r="6015" spans="19:22" ht="12.75">
      <c r="S6015" t="str">
        <f>IF(ISNUMBER(SEARCH(ZAKL_DATA!$B$18,FU!$U6015)),U6015,"")</f>
        <v>Zálší</v>
      </c>
      <c r="T6015" t="str">
        <f t="array" ref="T6015">IFERROR(INDEX($S$3:$S$6255,SMALL(IF(ISNUMBER(SEARCH("",$S$3:$S$6255)),ROW($S$1:$S$6253),""),ROW(S6013))),"")</f>
        <v>Zálší</v>
      </c>
      <c r="U6015" t="s">
        <v>5832</v>
      </c>
      <c r="V6015">
        <v>596949.0</v>
      </c>
    </row>
    <row r="6016" spans="19:22" ht="12.75">
      <c r="S6016" t="str">
        <f>IF(ISNUMBER(SEARCH(ZAKL_DATA!$B$18,FU!$U6016)),U6016,"")</f>
        <v>Zalužany</v>
      </c>
      <c r="T6016" t="str">
        <f t="array" ref="T6016">IFERROR(INDEX($S$3:$S$6255,SMALL(IF(ISNUMBER(SEARCH("",$S$3:$S$6255)),ROW($S$1:$S$6253),""),ROW(S6014))),"")</f>
        <v>Zalužany</v>
      </c>
      <c r="U6016" t="s">
        <v>5017</v>
      </c>
      <c r="V6016">
        <v>596957.0</v>
      </c>
    </row>
    <row r="6017" spans="19:22" ht="12.75">
      <c r="S6017" t="str">
        <f>IF(ISNUMBER(SEARCH(ZAKL_DATA!$B$18,FU!$U6017)),U6017,"")</f>
        <v>Záluží</v>
      </c>
      <c r="T6017" t="str">
        <f t="array" ref="T6017">IFERROR(INDEX($S$3:$S$6255,SMALL(IF(ISNUMBER(SEARCH("",$S$3:$S$6255)),ROW($S$1:$S$6253),""),ROW(S6015))),"")</f>
        <v>Záluží</v>
      </c>
      <c r="U6017" t="s">
        <v>4163</v>
      </c>
      <c r="V6017">
        <v>596965.0</v>
      </c>
    </row>
    <row r="6018" spans="19:22" ht="12.75">
      <c r="S6018" t="str">
        <f>IF(ISNUMBER(SEARCH(ZAKL_DATA!$B$18,FU!$U6018)),U6018,"")</f>
        <v>Záluží</v>
      </c>
      <c r="T6018" t="str">
        <f t="array" ref="T6018">IFERROR(INDEX($S$3:$S$6255,SMALL(IF(ISNUMBER(SEARCH("",$S$3:$S$6255)),ROW($S$1:$S$6253),""),ROW(S6016))),"")</f>
        <v>Záluží</v>
      </c>
      <c r="U6018" t="s">
        <v>4163</v>
      </c>
      <c r="V6018">
        <v>596973.0</v>
      </c>
    </row>
    <row r="6019" spans="19:22" ht="12.75">
      <c r="S6019" t="str">
        <f>IF(ISNUMBER(SEARCH(ZAKL_DATA!$B$18,FU!$U6019)),U6019,"")</f>
        <v>Zálužice</v>
      </c>
      <c r="T6019" t="str">
        <f t="array" ref="T6019">IFERROR(INDEX($S$3:$S$6255,SMALL(IF(ISNUMBER(SEARCH("",$S$3:$S$6255)),ROW($S$1:$S$6253),""),ROW(S6017))),"")</f>
        <v>Zálužice</v>
      </c>
      <c r="U6019" t="s">
        <v>4029</v>
      </c>
      <c r="V6019">
        <v>596981.0</v>
      </c>
    </row>
    <row r="6020" spans="19:22" ht="12.75">
      <c r="S6020" t="str">
        <f>IF(ISNUMBER(SEARCH(ZAKL_DATA!$B$18,FU!$U6020)),U6020,"")</f>
        <v>Záměl</v>
      </c>
      <c r="T6020" t="str">
        <f t="array" ref="T6020">IFERROR(INDEX($S$3:$S$6255,SMALL(IF(ISNUMBER(SEARCH("",$S$3:$S$6255)),ROW($S$1:$S$6253),""),ROW(S6018))),"")</f>
        <v>Záměl</v>
      </c>
      <c r="U6020" t="s">
        <v>7478</v>
      </c>
      <c r="V6020">
        <v>596990.0</v>
      </c>
    </row>
    <row r="6021" spans="19:22" ht="12.75">
      <c r="S6021" t="str">
        <f>IF(ISNUMBER(SEARCH(ZAKL_DATA!$B$18,FU!$U6021)),U6021,"")</f>
        <v>Zámostí-Blata</v>
      </c>
      <c r="T6021" t="str">
        <f t="array" ref="T6021">IFERROR(INDEX($S$3:$S$6255,SMALL(IF(ISNUMBER(SEARCH("",$S$3:$S$6255)),ROW($S$1:$S$6253),""),ROW(S6019))),"")</f>
        <v>Zámostí-Blata</v>
      </c>
      <c r="U6021" t="s">
        <v>5503</v>
      </c>
      <c r="V6021">
        <v>597007.0</v>
      </c>
    </row>
    <row r="6022" spans="19:22" ht="12.75">
      <c r="S6022" t="str">
        <f>IF(ISNUMBER(SEARCH(ZAKL_DATA!$B$18,FU!$U6022)),U6022,"")</f>
        <v>Zámrsk</v>
      </c>
      <c r="T6022" t="str">
        <f t="array" ref="T6022">IFERROR(INDEX($S$3:$S$6255,SMALL(IF(ISNUMBER(SEARCH("",$S$3:$S$6255)),ROW($S$1:$S$6253),""),ROW(S6020))),"")</f>
        <v>Zámrsk</v>
      </c>
      <c r="U6022" t="s">
        <v>7758</v>
      </c>
      <c r="V6022">
        <v>597015.0</v>
      </c>
    </row>
    <row r="6023" spans="19:22" ht="12.75">
      <c r="S6023" t="str">
        <f>IF(ISNUMBER(SEARCH(ZAKL_DATA!$B$18,FU!$U6023)),U6023,"")</f>
        <v>Zámrsky</v>
      </c>
      <c r="T6023" t="str">
        <f t="array" ref="T6023">IFERROR(INDEX($S$3:$S$6255,SMALL(IF(ISNUMBER(SEARCH("",$S$3:$S$6255)),ROW($S$1:$S$6253),""),ROW(S6021))),"")</f>
        <v>Zámrsky</v>
      </c>
      <c r="U6023" t="s">
        <v>3910</v>
      </c>
      <c r="V6023">
        <v>597031.0</v>
      </c>
    </row>
    <row r="6024" spans="19:22" ht="12.75">
      <c r="S6024" t="str">
        <f>IF(ISNUMBER(SEARCH(ZAKL_DATA!$B$18,FU!$U6024)),U6024,"")</f>
        <v>Zápy</v>
      </c>
      <c r="T6024" t="str">
        <f t="array" ref="T6024">IFERROR(INDEX($S$3:$S$6255,SMALL(IF(ISNUMBER(SEARCH("",$S$3:$S$6255)),ROW($S$1:$S$6253),""),ROW(S6022))),"")</f>
        <v>Zápy</v>
      </c>
      <c r="U6024" t="s">
        <v>3697</v>
      </c>
      <c r="V6024">
        <v>597040.0</v>
      </c>
    </row>
    <row r="6025" spans="19:22" ht="12.75">
      <c r="S6025" t="str">
        <f>IF(ISNUMBER(SEARCH(ZAKL_DATA!$B$18,FU!$U6025)),U6025,"")</f>
        <v>Zárubice</v>
      </c>
      <c r="T6025" t="str">
        <f t="array" ref="T6025">IFERROR(INDEX($S$3:$S$6255,SMALL(IF(ISNUMBER(SEARCH("",$S$3:$S$6255)),ROW($S$1:$S$6253),""),ROW(S6023))),"")</f>
        <v>Zárubice</v>
      </c>
      <c r="U6025" t="s">
        <v>8456</v>
      </c>
      <c r="V6025">
        <v>597058.0</v>
      </c>
    </row>
    <row r="6026" spans="19:22" ht="12.75">
      <c r="S6026" t="str">
        <f>IF(ISNUMBER(SEARCH(ZAKL_DATA!$B$18,FU!$U6026)),U6026,"")</f>
        <v>Záryby</v>
      </c>
      <c r="T6026" t="str">
        <f t="array" ref="T6026">IFERROR(INDEX($S$3:$S$6255,SMALL(IF(ISNUMBER(SEARCH("",$S$3:$S$6255)),ROW($S$1:$S$6253),""),ROW(S6024))),"")</f>
        <v>Záryby</v>
      </c>
      <c r="U6026" t="s">
        <v>4482</v>
      </c>
      <c r="V6026">
        <v>597066.0</v>
      </c>
    </row>
    <row r="6027" spans="19:22" ht="12.75">
      <c r="S6027" t="str">
        <f>IF(ISNUMBER(SEARCH(ZAKL_DATA!$B$18,FU!$U6027)),U6027,"")</f>
        <v>Zářecká Lhota</v>
      </c>
      <c r="T6027" t="str">
        <f t="array" ref="T6027">IFERROR(INDEX($S$3:$S$6255,SMALL(IF(ISNUMBER(SEARCH("",$S$3:$S$6255)),ROW($S$1:$S$6253),""),ROW(S6025))),"")</f>
        <v>Zářecká Lhota</v>
      </c>
      <c r="U6027" t="s">
        <v>7759</v>
      </c>
      <c r="V6027">
        <v>597074.0</v>
      </c>
    </row>
    <row r="6028" spans="19:22" ht="12.75">
      <c r="S6028" t="str">
        <f>IF(ISNUMBER(SEARCH(ZAKL_DATA!$B$18,FU!$U6028)),U6028,"")</f>
        <v>Záříčí</v>
      </c>
      <c r="T6028" t="str">
        <f t="array" ref="T6028">IFERROR(INDEX($S$3:$S$6255,SMALL(IF(ISNUMBER(SEARCH("",$S$3:$S$6255)),ROW($S$1:$S$6253),""),ROW(S6026))),"")</f>
        <v>Záříčí</v>
      </c>
      <c r="U6028" t="s">
        <v>8287</v>
      </c>
      <c r="V6028">
        <v>597082.0</v>
      </c>
    </row>
    <row r="6029" spans="19:22" ht="12.75">
      <c r="S6029" t="str">
        <f>IF(ISNUMBER(SEARCH(ZAKL_DATA!$B$18,FU!$U6029)),U6029,"")</f>
        <v>Zásada</v>
      </c>
      <c r="T6029" t="str">
        <f t="array" ref="T6029">IFERROR(INDEX($S$3:$S$6255,SMALL(IF(ISNUMBER(SEARCH("",$S$3:$S$6255)),ROW($S$1:$S$6253),""),ROW(S6027))),"")</f>
        <v>Zásada</v>
      </c>
      <c r="U6029" t="s">
        <v>6495</v>
      </c>
      <c r="V6029">
        <v>597091.0</v>
      </c>
    </row>
    <row r="6030" spans="19:22" ht="12.75">
      <c r="S6030" t="str">
        <f>IF(ISNUMBER(SEARCH(ZAKL_DATA!$B$18,FU!$U6030)),U6030,"")</f>
        <v>Zásmuky</v>
      </c>
      <c r="T6030" t="str">
        <f t="array" ref="T6030">IFERROR(INDEX($S$3:$S$6255,SMALL(IF(ISNUMBER(SEARCH("",$S$3:$S$6255)),ROW($S$1:$S$6253),""),ROW(S6028))),"")</f>
        <v>Zásmuky</v>
      </c>
      <c r="U6030" t="s">
        <v>4346</v>
      </c>
      <c r="V6030">
        <v>597104.0</v>
      </c>
    </row>
    <row r="6031" spans="19:22" ht="12.75">
      <c r="S6031" t="str">
        <f>IF(ISNUMBER(SEARCH(ZAKL_DATA!$B$18,FU!$U6031)),U6031,"")</f>
        <v>Zastávka</v>
      </c>
      <c r="T6031" t="str">
        <f t="array" ref="T6031">IFERROR(INDEX($S$3:$S$6255,SMALL(IF(ISNUMBER(SEARCH("",$S$3:$S$6255)),ROW($S$1:$S$6253),""),ROW(S6029))),"")</f>
        <v>Zastávka</v>
      </c>
      <c r="U6031" t="s">
        <v>7948</v>
      </c>
      <c r="V6031">
        <v>597112.0</v>
      </c>
    </row>
    <row r="6032" spans="19:22" ht="12.75">
      <c r="S6032" t="str">
        <f>IF(ISNUMBER(SEARCH(ZAKL_DATA!$B$18,FU!$U6032)),U6032,"")</f>
        <v>Zástřizly</v>
      </c>
      <c r="T6032" t="str">
        <f t="array" ref="T6032">IFERROR(INDEX($S$3:$S$6255,SMALL(IF(ISNUMBER(SEARCH("",$S$3:$S$6255)),ROW($S$1:$S$6253),""),ROW(S6030))),"")</f>
        <v>Zástřizly</v>
      </c>
      <c r="U6032" t="s">
        <v>8158</v>
      </c>
      <c r="V6032">
        <v>597121.0</v>
      </c>
    </row>
    <row r="6033" spans="19:22" ht="12.75">
      <c r="S6033" t="str">
        <f>IF(ISNUMBER(SEARCH(ZAKL_DATA!$B$18,FU!$U6033)),U6033,"")</f>
        <v>Zašová</v>
      </c>
      <c r="T6033" t="str">
        <f t="array" ref="T6033">IFERROR(INDEX($S$3:$S$6255,SMALL(IF(ISNUMBER(SEARCH("",$S$3:$S$6255)),ROW($S$1:$S$6253),""),ROW(S6031))),"")</f>
        <v>Zašová</v>
      </c>
      <c r="U6033" t="s">
        <v>5207</v>
      </c>
      <c r="V6033">
        <v>597139.0</v>
      </c>
    </row>
    <row r="6034" spans="19:22" ht="12.75">
      <c r="S6034" t="str">
        <f>IF(ISNUMBER(SEARCH(ZAKL_DATA!$B$18,FU!$U6034)),U6034,"")</f>
        <v>Zašovice</v>
      </c>
      <c r="T6034" t="str">
        <f t="array" ref="T6034">IFERROR(INDEX($S$3:$S$6255,SMALL(IF(ISNUMBER(SEARCH("",$S$3:$S$6255)),ROW($S$1:$S$6253),""),ROW(S6032))),"")</f>
        <v>Zašovice</v>
      </c>
      <c r="U6034" t="s">
        <v>8457</v>
      </c>
      <c r="V6034">
        <v>597147.0</v>
      </c>
    </row>
    <row r="6035" spans="19:22" ht="12.75">
      <c r="S6035" t="str">
        <f>IF(ISNUMBER(SEARCH(ZAKL_DATA!$B$18,FU!$U6035)),U6035,"")</f>
        <v>Zátor</v>
      </c>
      <c r="T6035" t="str">
        <f t="array" ref="T6035">IFERROR(INDEX($S$3:$S$6255,SMALL(IF(ISNUMBER(SEARCH("",$S$3:$S$6255)),ROW($S$1:$S$6253),""),ROW(S6033))),"")</f>
        <v>Zátor</v>
      </c>
      <c r="U6035" t="s">
        <v>8848</v>
      </c>
      <c r="V6035">
        <v>597155.0</v>
      </c>
    </row>
    <row r="6036" spans="19:22" ht="12.75">
      <c r="S6036" t="str">
        <f>IF(ISNUMBER(SEARCH(ZAKL_DATA!$B$18,FU!$U6036)),U6036,"")</f>
        <v>Závada</v>
      </c>
      <c r="T6036" t="str">
        <f t="array" ref="T6036">IFERROR(INDEX($S$3:$S$6255,SMALL(IF(ISNUMBER(SEARCH("",$S$3:$S$6255)),ROW($S$1:$S$6253),""),ROW(S6034))),"")</f>
        <v>Závada</v>
      </c>
      <c r="U6036" t="s">
        <v>5845</v>
      </c>
      <c r="V6036">
        <v>597163.0</v>
      </c>
    </row>
    <row r="6037" spans="19:22" ht="12.75">
      <c r="S6037" t="str">
        <f>IF(ISNUMBER(SEARCH(ZAKL_DATA!$B$18,FU!$U6037)),U6037,"")</f>
        <v>Zavidov</v>
      </c>
      <c r="T6037" t="str">
        <f t="array" ref="T6037">IFERROR(INDEX($S$3:$S$6255,SMALL(IF(ISNUMBER(SEARCH("",$S$3:$S$6255)),ROW($S$1:$S$6253),""),ROW(S6035))),"")</f>
        <v>Zavidov</v>
      </c>
      <c r="U6037" t="s">
        <v>5100</v>
      </c>
      <c r="V6037">
        <v>597171.0</v>
      </c>
    </row>
    <row r="6038" spans="19:22" ht="12.75">
      <c r="S6038" t="str">
        <f>IF(ISNUMBER(SEARCH(ZAKL_DATA!$B$18,FU!$U6038)),U6038,"")</f>
        <v>Závist</v>
      </c>
      <c r="T6038" t="str">
        <f t="array" ref="T6038">IFERROR(INDEX($S$3:$S$6255,SMALL(IF(ISNUMBER(SEARCH("",$S$3:$S$6255)),ROW($S$1:$S$6253),""),ROW(S6036))),"")</f>
        <v>Závist</v>
      </c>
      <c r="U6038" t="s">
        <v>8058</v>
      </c>
      <c r="V6038">
        <v>597180.0</v>
      </c>
    </row>
    <row r="6039" spans="19:22" ht="12.75">
      <c r="S6039" t="str">
        <f>IF(ISNUMBER(SEARCH(ZAKL_DATA!$B$18,FU!$U6039)),U6039,"")</f>
        <v>Závišice</v>
      </c>
      <c r="T6039" t="str">
        <f t="array" ref="T6039">IFERROR(INDEX($S$3:$S$6255,SMALL(IF(ISNUMBER(SEARCH("",$S$3:$S$6255)),ROW($S$1:$S$6253),""),ROW(S6037))),"")</f>
        <v>Závišice</v>
      </c>
      <c r="U6039" t="s">
        <v>6842</v>
      </c>
      <c r="V6039">
        <v>597198.0</v>
      </c>
    </row>
    <row r="6040" spans="19:22" ht="12.75">
      <c r="S6040" t="str">
        <f>IF(ISNUMBER(SEARCH(ZAKL_DATA!$B$18,FU!$U6040)),U6040,"")</f>
        <v>Zavlekov</v>
      </c>
      <c r="T6040" t="str">
        <f t="array" ref="T6040">IFERROR(INDEX($S$3:$S$6255,SMALL(IF(ISNUMBER(SEARCH("",$S$3:$S$6255)),ROW($S$1:$S$6253),""),ROW(S6038))),"")</f>
        <v>Zavlekov</v>
      </c>
      <c r="U6040" t="s">
        <v>6057</v>
      </c>
      <c r="V6040">
        <v>597201.0</v>
      </c>
    </row>
    <row r="6041" spans="19:22" ht="12.75">
      <c r="S6041" t="str">
        <f>IF(ISNUMBER(SEARCH(ZAKL_DATA!$B$18,FU!$U6041)),U6041,"")</f>
        <v>Závraty</v>
      </c>
      <c r="T6041" t="str">
        <f t="array" ref="T6041">IFERROR(INDEX($S$3:$S$6255,SMALL(IF(ISNUMBER(SEARCH("",$S$3:$S$6255)),ROW($S$1:$S$6253),""),ROW(S6039))),"")</f>
        <v>Závraty</v>
      </c>
      <c r="U6041" t="s">
        <v>8969</v>
      </c>
      <c r="V6041">
        <v>597210.0</v>
      </c>
    </row>
    <row r="6042" spans="19:22" ht="12.75">
      <c r="S6042" t="str">
        <f>IF(ISNUMBER(SEARCH(ZAKL_DATA!$B$18,FU!$U6042)),U6042,"")</f>
        <v>Zbečno</v>
      </c>
      <c r="T6042" t="str">
        <f t="array" ref="T6042">IFERROR(INDEX($S$3:$S$6255,SMALL(IF(ISNUMBER(SEARCH("",$S$3:$S$6255)),ROW($S$1:$S$6253),""),ROW(S6040))),"")</f>
        <v>Zbečno</v>
      </c>
      <c r="U6042" t="s">
        <v>5101</v>
      </c>
      <c r="V6042">
        <v>597228.0</v>
      </c>
    </row>
    <row r="6043" spans="19:22" ht="12.75">
      <c r="S6043" t="str">
        <f>IF(ISNUMBER(SEARCH(ZAKL_DATA!$B$18,FU!$U6043)),U6043,"")</f>
        <v>Zbelítov</v>
      </c>
      <c r="T6043" t="str">
        <f t="array" ref="T6043">IFERROR(INDEX($S$3:$S$6255,SMALL(IF(ISNUMBER(SEARCH("",$S$3:$S$6255)),ROW($S$1:$S$6253),""),ROW(S6041))),"")</f>
        <v>Zbelítov</v>
      </c>
      <c r="U6043" t="s">
        <v>5573</v>
      </c>
      <c r="V6043">
        <v>597252.0</v>
      </c>
    </row>
    <row r="6044" spans="19:22" ht="12.75">
      <c r="S6044" t="str">
        <f>IF(ISNUMBER(SEARCH(ZAKL_DATA!$B$18,FU!$U6044)),U6044,"")</f>
        <v>Zbenice</v>
      </c>
      <c r="T6044" t="str">
        <f t="array" ref="T6044">IFERROR(INDEX($S$3:$S$6255,SMALL(IF(ISNUMBER(SEARCH("",$S$3:$S$6255)),ROW($S$1:$S$6253),""),ROW(S6042))),"")</f>
        <v>Zbenice</v>
      </c>
      <c r="U6044" t="s">
        <v>6536</v>
      </c>
      <c r="V6044">
        <v>597287.0</v>
      </c>
    </row>
    <row r="6045" spans="19:22" ht="12.75">
      <c r="S6045" t="str">
        <f>IF(ISNUMBER(SEARCH(ZAKL_DATA!$B$18,FU!$U6045)),U6045,"")</f>
        <v>Zběšičky</v>
      </c>
      <c r="T6045" t="str">
        <f t="array" ref="T6045">IFERROR(INDEX($S$3:$S$6255,SMALL(IF(ISNUMBER(SEARCH("",$S$3:$S$6255)),ROW($S$1:$S$6253),""),ROW(S6043))),"")</f>
        <v>Zběšičky</v>
      </c>
      <c r="U6045" t="s">
        <v>5574</v>
      </c>
      <c r="V6045">
        <v>597317.0</v>
      </c>
    </row>
    <row r="6046" spans="19:22" ht="12.75">
      <c r="S6046" t="str">
        <f>IF(ISNUMBER(SEARCH(ZAKL_DATA!$B$18,FU!$U6046)),U6046,"")</f>
        <v>Zbilidy</v>
      </c>
      <c r="T6046" t="str">
        <f t="array" ref="T6046">IFERROR(INDEX($S$3:$S$6255,SMALL(IF(ISNUMBER(SEARCH("",$S$3:$S$6255)),ROW($S$1:$S$6253),""),ROW(S6044))),"")</f>
        <v>Zbilidy</v>
      </c>
      <c r="U6046" t="s">
        <v>8228</v>
      </c>
      <c r="V6046">
        <v>597325.0</v>
      </c>
    </row>
    <row r="6047" spans="19:22" ht="12.75">
      <c r="S6047" t="str">
        <f>IF(ISNUMBER(SEARCH(ZAKL_DATA!$B$18,FU!$U6047)),U6047,"")</f>
        <v>Zbinohy</v>
      </c>
      <c r="T6047" t="str">
        <f t="array" ref="T6047">IFERROR(INDEX($S$3:$S$6255,SMALL(IF(ISNUMBER(SEARCH("",$S$3:$S$6255)),ROW($S$1:$S$6253),""),ROW(S6045))),"")</f>
        <v>Zbinohy</v>
      </c>
      <c r="U6047" t="s">
        <v>8229</v>
      </c>
      <c r="V6047">
        <v>597341.0</v>
      </c>
    </row>
    <row r="6048" spans="19:22" ht="12.75">
      <c r="S6048" t="str">
        <f>IF(ISNUMBER(SEARCH(ZAKL_DATA!$B$18,FU!$U6048)),U6048,"")</f>
        <v>Zbiroh</v>
      </c>
      <c r="T6048" t="str">
        <f t="array" ref="T6048">IFERROR(INDEX($S$3:$S$6255,SMALL(IF(ISNUMBER(SEARCH("",$S$3:$S$6255)),ROW($S$1:$S$6253),""),ROW(S6046))),"")</f>
        <v>Zbiroh</v>
      </c>
      <c r="U6048" t="s">
        <v>6198</v>
      </c>
      <c r="V6048">
        <v>597350.0</v>
      </c>
    </row>
    <row r="6049" spans="19:22" ht="12.75">
      <c r="S6049" t="str">
        <f>IF(ISNUMBER(SEARCH(ZAKL_DATA!$B$18,FU!$U6049)),U6049,"")</f>
        <v>Zbizuby</v>
      </c>
      <c r="T6049" t="str">
        <f t="array" ref="T6049">IFERROR(INDEX($S$3:$S$6255,SMALL(IF(ISNUMBER(SEARCH("",$S$3:$S$6255)),ROW($S$1:$S$6253),""),ROW(S6047))),"")</f>
        <v>Zbizuby</v>
      </c>
      <c r="U6049" t="s">
        <v>4412</v>
      </c>
      <c r="V6049">
        <v>597368.0</v>
      </c>
    </row>
    <row r="6050" spans="19:22" ht="12.75">
      <c r="S6050" t="str">
        <f>IF(ISNUMBER(SEARCH(ZAKL_DATA!$B$18,FU!$U6050)),U6050,"")</f>
        <v>Zblovice</v>
      </c>
      <c r="T6050" t="str">
        <f t="array" ref="T6050">IFERROR(INDEX($S$3:$S$6255,SMALL(IF(ISNUMBER(SEARCH("",$S$3:$S$6255)),ROW($S$1:$S$6253),""),ROW(S6048))),"")</f>
        <v>Zblovice</v>
      </c>
      <c r="U6050" t="s">
        <v>8675</v>
      </c>
      <c r="V6050">
        <v>597392.0</v>
      </c>
    </row>
    <row r="6051" spans="19:22" ht="12.75">
      <c r="S6051" t="str">
        <f>IF(ISNUMBER(SEARCH(ZAKL_DATA!$B$18,FU!$U6051)),U6051,"")</f>
        <v>Zborov</v>
      </c>
      <c r="T6051" t="str">
        <f t="array" ref="T6051">IFERROR(INDEX($S$3:$S$6255,SMALL(IF(ISNUMBER(SEARCH("",$S$3:$S$6255)),ROW($S$1:$S$6253),""),ROW(S6049))),"")</f>
        <v>Zborov</v>
      </c>
      <c r="U6051" t="s">
        <v>7002</v>
      </c>
      <c r="V6051">
        <v>597414.0</v>
      </c>
    </row>
    <row r="6052" spans="19:22" ht="12.75">
      <c r="S6052" t="str">
        <f>IF(ISNUMBER(SEARCH(ZAKL_DATA!$B$18,FU!$U6052)),U6052,"")</f>
        <v>Zborovice</v>
      </c>
      <c r="T6052" t="str">
        <f t="array" ref="T6052">IFERROR(INDEX($S$3:$S$6255,SMALL(IF(ISNUMBER(SEARCH("",$S$3:$S$6255)),ROW($S$1:$S$6253),""),ROW(S6050))),"")</f>
        <v>Zborovice</v>
      </c>
      <c r="U6052" t="s">
        <v>8288</v>
      </c>
      <c r="V6052">
        <v>597431.0</v>
      </c>
    </row>
    <row r="6053" spans="19:22" ht="12.75">
      <c r="S6053" t="str">
        <f>IF(ISNUMBER(SEARCH(ZAKL_DATA!$B$18,FU!$U6053)),U6053,"")</f>
        <v>Zborovy</v>
      </c>
      <c r="T6053" t="str">
        <f t="array" ref="T6053">IFERROR(INDEX($S$3:$S$6255,SMALL(IF(ISNUMBER(SEARCH("",$S$3:$S$6255)),ROW($S$1:$S$6253),""),ROW(S6051))),"")</f>
        <v>Zborovy</v>
      </c>
      <c r="U6053" t="s">
        <v>7563</v>
      </c>
      <c r="V6053">
        <v>597449.0</v>
      </c>
    </row>
    <row r="6054" spans="19:22" ht="12.75">
      <c r="S6054" t="str">
        <f>IF(ISNUMBER(SEARCH(ZAKL_DATA!$B$18,FU!$U6054)),U6054,"")</f>
        <v>Zbožíčko</v>
      </c>
      <c r="T6054" t="str">
        <f t="array" ref="T6054">IFERROR(INDEX($S$3:$S$6255,SMALL(IF(ISNUMBER(SEARCH("",$S$3:$S$6255)),ROW($S$1:$S$6253),""),ROW(S6052))),"")</f>
        <v>Zbožíčko</v>
      </c>
      <c r="U6054" t="s">
        <v>8963</v>
      </c>
      <c r="V6054">
        <v>597457.0</v>
      </c>
    </row>
    <row r="6055" spans="19:22" ht="12.75">
      <c r="S6055" t="str">
        <f>IF(ISNUMBER(SEARCH(ZAKL_DATA!$B$18,FU!$U6055)),U6055,"")</f>
        <v>Zbraslav</v>
      </c>
      <c r="T6055" t="str">
        <f t="array" ref="T6055">IFERROR(INDEX($S$3:$S$6255,SMALL(IF(ISNUMBER(SEARCH("",$S$3:$S$6255)),ROW($S$1:$S$6253),""),ROW(S6053))),"")</f>
        <v>Zbraslav</v>
      </c>
      <c r="U6055" t="s">
        <v>7949</v>
      </c>
      <c r="V6055">
        <v>597473.0</v>
      </c>
    </row>
    <row r="6056" spans="19:22" ht="12.75">
      <c r="S6056" t="str">
        <f>IF(ISNUMBER(SEARCH(ZAKL_DATA!$B$18,FU!$U6056)),U6056,"")</f>
        <v>Zbraslavec</v>
      </c>
      <c r="T6056" t="str">
        <f t="array" ref="T6056">IFERROR(INDEX($S$3:$S$6255,SMALL(IF(ISNUMBER(SEARCH("",$S$3:$S$6255)),ROW($S$1:$S$6253),""),ROW(S6054))),"")</f>
        <v>Zbraslavec</v>
      </c>
      <c r="U6056" t="s">
        <v>7844</v>
      </c>
      <c r="V6056">
        <v>597481.0</v>
      </c>
    </row>
    <row r="6057" spans="19:22" ht="12.75">
      <c r="S6057" t="str">
        <f>IF(ISNUMBER(SEARCH(ZAKL_DATA!$B$18,FU!$U6057)),U6057,"")</f>
        <v>Zbraslavice</v>
      </c>
      <c r="T6057" t="str">
        <f t="array" ref="T6057">IFERROR(INDEX($S$3:$S$6255,SMALL(IF(ISNUMBER(SEARCH("",$S$3:$S$6255)),ROW($S$1:$S$6253),""),ROW(S6055))),"")</f>
        <v>Zbraslavice</v>
      </c>
      <c r="U6057" t="s">
        <v>4413</v>
      </c>
      <c r="V6057">
        <v>597511.0</v>
      </c>
    </row>
    <row r="6058" spans="19:22" ht="12.75">
      <c r="S6058" t="str">
        <f>IF(ISNUMBER(SEARCH(ZAKL_DATA!$B$18,FU!$U6058)),U6058,"")</f>
        <v>Zbrašín</v>
      </c>
      <c r="T6058" t="str">
        <f t="array" ref="T6058">IFERROR(INDEX($S$3:$S$6255,SMALL(IF(ISNUMBER(SEARCH("",$S$3:$S$6255)),ROW($S$1:$S$6253),""),ROW(S6056))),"")</f>
        <v>Zbrašín</v>
      </c>
      <c r="U6058" t="s">
        <v>6756</v>
      </c>
      <c r="V6058">
        <v>597520.0</v>
      </c>
    </row>
    <row r="6059" spans="19:22" ht="12.75">
      <c r="S6059" t="str">
        <f>IF(ISNUMBER(SEARCH(ZAKL_DATA!$B$18,FU!$U6059)),U6059,"")</f>
        <v>Zbůch</v>
      </c>
      <c r="T6059" t="str">
        <f t="array" ref="T6059">IFERROR(INDEX($S$3:$S$6255,SMALL(IF(ISNUMBER(SEARCH("",$S$3:$S$6255)),ROW($S$1:$S$6253),""),ROW(S6057))),"")</f>
        <v>Zbůch</v>
      </c>
      <c r="U6059" t="s">
        <v>6167</v>
      </c>
      <c r="V6059">
        <v>597538.0</v>
      </c>
    </row>
    <row r="6060" spans="19:22" ht="12.75">
      <c r="S6060" t="str">
        <f>IF(ISNUMBER(SEARCH(ZAKL_DATA!$B$18,FU!$U6060)),U6060,"")</f>
        <v>Zbuzany</v>
      </c>
      <c r="T6060" t="str">
        <f t="array" ref="T6060">IFERROR(INDEX($S$3:$S$6255,SMALL(IF(ISNUMBER(SEARCH("",$S$3:$S$6255)),ROW($S$1:$S$6253),""),ROW(S6058))),"")</f>
        <v>Zbuzany</v>
      </c>
      <c r="U6060" t="s">
        <v>4862</v>
      </c>
      <c r="V6060">
        <v>597546.0</v>
      </c>
    </row>
    <row r="6061" spans="19:22" ht="12.75">
      <c r="S6061" t="str">
        <f>IF(ISNUMBER(SEARCH(ZAKL_DATA!$B$18,FU!$U6061)),U6061,"")</f>
        <v>Zbyslavice</v>
      </c>
      <c r="T6061" t="str">
        <f t="array" ref="T6061">IFERROR(INDEX($S$3:$S$6255,SMALL(IF(ISNUMBER(SEARCH("",$S$3:$S$6255)),ROW($S$1:$S$6253),""),ROW(S6059))),"")</f>
        <v>Zbyslavice</v>
      </c>
      <c r="U6061" t="s">
        <v>6840</v>
      </c>
      <c r="V6061">
        <v>597554.0</v>
      </c>
    </row>
    <row r="6062" spans="19:22" ht="12.75">
      <c r="S6062" t="str">
        <f>IF(ISNUMBER(SEARCH(ZAKL_DATA!$B$18,FU!$U6062)),U6062,"")</f>
        <v>Zbýšov</v>
      </c>
      <c r="T6062" t="str">
        <f t="array" ref="T6062">IFERROR(INDEX($S$3:$S$6255,SMALL(IF(ISNUMBER(SEARCH("",$S$3:$S$6255)),ROW($S$1:$S$6253),""),ROW(S6060))),"")</f>
        <v>Zbýšov</v>
      </c>
      <c r="U6062" t="s">
        <v>4414</v>
      </c>
      <c r="V6062">
        <v>597571.0</v>
      </c>
    </row>
    <row r="6063" spans="19:22" ht="12.75">
      <c r="S6063" t="str">
        <f>IF(ISNUMBER(SEARCH(ZAKL_DATA!$B$18,FU!$U6063)),U6063,"")</f>
        <v>Zbýšov</v>
      </c>
      <c r="T6063" t="str">
        <f t="array" ref="T6063">IFERROR(INDEX($S$3:$S$6255,SMALL(IF(ISNUMBER(SEARCH("",$S$3:$S$6255)),ROW($S$1:$S$6253),""),ROW(S6061))),"")</f>
        <v>Zbýšov</v>
      </c>
      <c r="U6063" t="s">
        <v>4414</v>
      </c>
      <c r="V6063">
        <v>597589.0</v>
      </c>
    </row>
    <row r="6064" spans="19:22" ht="12.75">
      <c r="S6064" t="str">
        <f>IF(ISNUMBER(SEARCH(ZAKL_DATA!$B$18,FU!$U6064)),U6064,"")</f>
        <v>Zbýšov</v>
      </c>
      <c r="T6064" t="str">
        <f t="array" ref="T6064">IFERROR(INDEX($S$3:$S$6255,SMALL(IF(ISNUMBER(SEARCH("",$S$3:$S$6255)),ROW($S$1:$S$6253),""),ROW(S6062))),"")</f>
        <v>Zbýšov</v>
      </c>
      <c r="U6064" t="s">
        <v>4414</v>
      </c>
      <c r="V6064">
        <v>597601.0</v>
      </c>
    </row>
    <row r="6065" spans="19:22" ht="12.75">
      <c r="S6065" t="str">
        <f>IF(ISNUMBER(SEARCH(ZAKL_DATA!$B$18,FU!$U6065)),U6065,"")</f>
        <v>Zbytiny</v>
      </c>
      <c r="T6065" t="str">
        <f t="array" ref="T6065">IFERROR(INDEX($S$3:$S$6255,SMALL(IF(ISNUMBER(SEARCH("",$S$3:$S$6255)),ROW($S$1:$S$6253),""),ROW(S6063))),"")</f>
        <v>Zbytiny</v>
      </c>
      <c r="U6065" t="s">
        <v>5633</v>
      </c>
      <c r="V6065">
        <v>597635.0</v>
      </c>
    </row>
    <row r="6066" spans="19:22" ht="12.75">
      <c r="S6066" t="str">
        <f>IF(ISNUMBER(SEARCH(ZAKL_DATA!$B$18,FU!$U6066)),U6066,"")</f>
        <v>Zděchov</v>
      </c>
      <c r="T6066" t="str">
        <f t="array" ref="T6066">IFERROR(INDEX($S$3:$S$6255,SMALL(IF(ISNUMBER(SEARCH("",$S$3:$S$6255)),ROW($S$1:$S$6253),""),ROW(S6064))),"")</f>
        <v>Zděchov</v>
      </c>
      <c r="U6066" t="s">
        <v>5208</v>
      </c>
      <c r="V6066">
        <v>597678.0</v>
      </c>
    </row>
    <row r="6067" spans="19:22" ht="12.75">
      <c r="S6067" t="str">
        <f>IF(ISNUMBER(SEARCH(ZAKL_DATA!$B$18,FU!$U6067)),U6067,"")</f>
        <v>Zdechovice</v>
      </c>
      <c r="T6067" t="str">
        <f t="array" ref="T6067">IFERROR(INDEX($S$3:$S$6255,SMALL(IF(ISNUMBER(SEARCH("",$S$3:$S$6255)),ROW($S$1:$S$6253),""),ROW(S6065))),"")</f>
        <v>Zdechovice</v>
      </c>
      <c r="U6067" t="s">
        <v>7274</v>
      </c>
      <c r="V6067">
        <v>597686.0</v>
      </c>
    </row>
    <row r="6068" spans="19:22" ht="12.75">
      <c r="S6068" t="str">
        <f>IF(ISNUMBER(SEARCH(ZAKL_DATA!$B$18,FU!$U6068)),U6068,"")</f>
        <v>Zdechovice</v>
      </c>
      <c r="T6068" t="str">
        <f t="array" ref="T6068">IFERROR(INDEX($S$3:$S$6255,SMALL(IF(ISNUMBER(SEARCH("",$S$3:$S$6255)),ROW($S$1:$S$6253),""),ROW(S6066))),"")</f>
        <v>Zdechovice</v>
      </c>
      <c r="U6068" t="s">
        <v>7274</v>
      </c>
      <c r="V6068">
        <v>597716.0</v>
      </c>
    </row>
    <row r="6069" spans="19:22" ht="12.75">
      <c r="S6069" t="str">
        <f>IF(ISNUMBER(SEARCH(ZAKL_DATA!$B$18,FU!$U6069)),U6069,"")</f>
        <v>Zdelov</v>
      </c>
      <c r="T6069" t="str">
        <f t="array" ref="T6069">IFERROR(INDEX($S$3:$S$6255,SMALL(IF(ISNUMBER(SEARCH("",$S$3:$S$6255)),ROW($S$1:$S$6253),""),ROW(S6067))),"")</f>
        <v>Zdelov</v>
      </c>
      <c r="U6069" t="s">
        <v>7479</v>
      </c>
      <c r="V6069">
        <v>597724.0</v>
      </c>
    </row>
    <row r="6070" spans="19:22" ht="12.75">
      <c r="S6070" t="str">
        <f>IF(ISNUMBER(SEARCH(ZAKL_DATA!$B$18,FU!$U6070)),U6070,"")</f>
        <v>Zdemyslice</v>
      </c>
      <c r="T6070" t="str">
        <f t="array" ref="T6070">IFERROR(INDEX($S$3:$S$6255,SMALL(IF(ISNUMBER(SEARCH("",$S$3:$S$6255)),ROW($S$1:$S$6253),""),ROW(S6068))),"")</f>
        <v>Zdemyslice</v>
      </c>
      <c r="U6070" t="s">
        <v>6109</v>
      </c>
      <c r="V6070">
        <v>597741.0</v>
      </c>
    </row>
    <row r="6071" spans="19:22" ht="12.75">
      <c r="S6071" t="str">
        <f>IF(ISNUMBER(SEARCH(ZAKL_DATA!$B$18,FU!$U6071)),U6071,"")</f>
        <v>Zdeňkov</v>
      </c>
      <c r="T6071" t="str">
        <f t="array" ref="T6071">IFERROR(INDEX($S$3:$S$6255,SMALL(IF(ISNUMBER(SEARCH("",$S$3:$S$6255)),ROW($S$1:$S$6253),""),ROW(S6069))),"")</f>
        <v>Zdeňkov</v>
      </c>
      <c r="U6071" t="s">
        <v>8231</v>
      </c>
      <c r="V6071">
        <v>597775.0</v>
      </c>
    </row>
    <row r="6072" spans="19:22" ht="12.75">
      <c r="S6072" t="str">
        <f>IF(ISNUMBER(SEARCH(ZAKL_DATA!$B$18,FU!$U6072)),U6072,"")</f>
        <v>Zderaz</v>
      </c>
      <c r="T6072" t="str">
        <f t="array" ref="T6072">IFERROR(INDEX($S$3:$S$6255,SMALL(IF(ISNUMBER(SEARCH("",$S$3:$S$6255)),ROW($S$1:$S$6253),""),ROW(S6070))),"")</f>
        <v>Zderaz</v>
      </c>
      <c r="U6072" t="s">
        <v>7286</v>
      </c>
      <c r="V6072">
        <v>597783.0</v>
      </c>
    </row>
    <row r="6073" spans="19:22" ht="12.75">
      <c r="S6073" t="str">
        <f>IF(ISNUMBER(SEARCH(ZAKL_DATA!$B$18,FU!$U6073)),U6073,"")</f>
        <v>Zdětín</v>
      </c>
      <c r="T6073" t="str">
        <f t="array" ref="T6073">IFERROR(INDEX($S$3:$S$6255,SMALL(IF(ISNUMBER(SEARCH("",$S$3:$S$6255)),ROW($S$1:$S$6253),""),ROW(S6071))),"")</f>
        <v>Zdětín</v>
      </c>
      <c r="U6073" t="s">
        <v>7113</v>
      </c>
      <c r="V6073">
        <v>597791.0</v>
      </c>
    </row>
    <row r="6074" spans="19:22" ht="12.75">
      <c r="S6074" t="str">
        <f>IF(ISNUMBER(SEARCH(ZAKL_DATA!$B$18,FU!$U6074)),U6074,"")</f>
        <v>Zdětín</v>
      </c>
      <c r="T6074" t="str">
        <f t="array" ref="T6074">IFERROR(INDEX($S$3:$S$6255,SMALL(IF(ISNUMBER(SEARCH("",$S$3:$S$6255)),ROW($S$1:$S$6253),""),ROW(S6072))),"")</f>
        <v>Zdětín</v>
      </c>
      <c r="U6074" t="s">
        <v>7113</v>
      </c>
      <c r="V6074">
        <v>597813.0</v>
      </c>
    </row>
    <row r="6075" spans="19:22" ht="12.75">
      <c r="S6075" t="str">
        <f>IF(ISNUMBER(SEARCH(ZAKL_DATA!$B$18,FU!$U6075)),U6075,"")</f>
        <v>Zdiby</v>
      </c>
      <c r="T6075" t="str">
        <f t="array" ref="T6075">IFERROR(INDEX($S$3:$S$6255,SMALL(IF(ISNUMBER(SEARCH("",$S$3:$S$6255)),ROW($S$1:$S$6253),""),ROW(S6073))),"")</f>
        <v>Zdiby</v>
      </c>
      <c r="U6075" t="s">
        <v>4795</v>
      </c>
      <c r="V6075">
        <v>597821.0</v>
      </c>
    </row>
    <row r="6076" spans="19:22" ht="12.75">
      <c r="S6076" t="str">
        <f>IF(ISNUMBER(SEARCH(ZAKL_DATA!$B$18,FU!$U6076)),U6076,"")</f>
        <v>Zdice</v>
      </c>
      <c r="T6076" t="str">
        <f t="array" ref="T6076">IFERROR(INDEX($S$3:$S$6255,SMALL(IF(ISNUMBER(SEARCH("",$S$3:$S$6255)),ROW($S$1:$S$6253),""),ROW(S6074))),"")</f>
        <v>Zdice</v>
      </c>
      <c r="U6076" t="s">
        <v>4164</v>
      </c>
      <c r="V6076">
        <v>597872.0</v>
      </c>
    </row>
    <row r="6077" spans="19:22" ht="12.75">
      <c r="S6077" t="str">
        <f>IF(ISNUMBER(SEARCH(ZAKL_DATA!$B$18,FU!$U6077)),U6077,"")</f>
        <v>Zdíkov</v>
      </c>
      <c r="T6077" t="str">
        <f t="array" ref="T6077">IFERROR(INDEX($S$3:$S$6255,SMALL(IF(ISNUMBER(SEARCH("",$S$3:$S$6255)),ROW($S$1:$S$6253),""),ROW(S6075))),"")</f>
        <v>Zdíkov</v>
      </c>
      <c r="U6077" t="s">
        <v>5635</v>
      </c>
      <c r="V6077">
        <v>597881.0</v>
      </c>
    </row>
    <row r="6078" spans="19:22" ht="12.75">
      <c r="S6078" t="str">
        <f>IF(ISNUMBER(SEARCH(ZAKL_DATA!$B$18,FU!$U6078)),U6078,"")</f>
        <v>Zdislava</v>
      </c>
      <c r="T6078" t="str">
        <f t="array" ref="T6078">IFERROR(INDEX($S$3:$S$6255,SMALL(IF(ISNUMBER(SEARCH("",$S$3:$S$6255)),ROW($S$1:$S$6253),""),ROW(S6076))),"")</f>
        <v>Zdislava</v>
      </c>
      <c r="U6078" t="s">
        <v>6554</v>
      </c>
      <c r="V6078">
        <v>597899.0</v>
      </c>
    </row>
    <row r="6079" spans="19:22" ht="12.75">
      <c r="S6079" t="str">
        <f>IF(ISNUMBER(SEARCH(ZAKL_DATA!$B$18,FU!$U6079)),U6079,"")</f>
        <v>Zdislavice</v>
      </c>
      <c r="T6079" t="str">
        <f t="array" ref="T6079">IFERROR(INDEX($S$3:$S$6255,SMALL(IF(ISNUMBER(SEARCH("",$S$3:$S$6255)),ROW($S$1:$S$6253),""),ROW(S6077))),"")</f>
        <v>Zdislavice</v>
      </c>
      <c r="U6079" t="s">
        <v>4069</v>
      </c>
      <c r="V6079">
        <v>597911.0</v>
      </c>
    </row>
    <row r="6080" spans="19:22" ht="12.75">
      <c r="S6080" t="str">
        <f>IF(ISNUMBER(SEARCH(ZAKL_DATA!$B$18,FU!$U6080)),U6080,"")</f>
        <v>Zdobín</v>
      </c>
      <c r="T6080" t="str">
        <f t="array" ref="T6080">IFERROR(INDEX($S$3:$S$6255,SMALL(IF(ISNUMBER(SEARCH("",$S$3:$S$6255)),ROW($S$1:$S$6253),""),ROW(S6078))),"")</f>
        <v>Zdobín</v>
      </c>
      <c r="U6080" t="s">
        <v>5474</v>
      </c>
      <c r="V6080">
        <v>597937.0</v>
      </c>
    </row>
    <row r="6081" spans="19:22" ht="12.75">
      <c r="S6081" t="str">
        <f>IF(ISNUMBER(SEARCH(ZAKL_DATA!$B$18,FU!$U6081)),U6081,"")</f>
        <v>Zdobnice</v>
      </c>
      <c r="T6081" t="str">
        <f t="array" ref="T6081">IFERROR(INDEX($S$3:$S$6255,SMALL(IF(ISNUMBER(SEARCH("",$S$3:$S$6255)),ROW($S$1:$S$6253),""),ROW(S6079))),"")</f>
        <v>Zdobnice</v>
      </c>
      <c r="U6081" t="s">
        <v>7480</v>
      </c>
      <c r="V6081">
        <v>597945.0</v>
      </c>
    </row>
    <row r="6082" spans="19:22" ht="12.75">
      <c r="S6082" t="str">
        <f>IF(ISNUMBER(SEARCH(ZAKL_DATA!$B$18,FU!$U6082)),U6082,"")</f>
        <v>Zdounky</v>
      </c>
      <c r="T6082" t="str">
        <f t="array" ref="T6082">IFERROR(INDEX($S$3:$S$6255,SMALL(IF(ISNUMBER(SEARCH("",$S$3:$S$6255)),ROW($S$1:$S$6253),""),ROW(S6080))),"")</f>
        <v>Zdounky</v>
      </c>
      <c r="U6082" t="s">
        <v>8289</v>
      </c>
      <c r="V6082">
        <v>597961.0</v>
      </c>
    </row>
    <row r="6083" spans="19:22" ht="12.75">
      <c r="S6083" t="str">
        <f>IF(ISNUMBER(SEARCH(ZAKL_DATA!$B$18,FU!$U6083)),U6083,"")</f>
        <v>Zduchovice</v>
      </c>
      <c r="T6083" t="str">
        <f t="array" ref="T6083">IFERROR(INDEX($S$3:$S$6255,SMALL(IF(ISNUMBER(SEARCH("",$S$3:$S$6255)),ROW($S$1:$S$6253),""),ROW(S6081))),"")</f>
        <v>Zduchovice</v>
      </c>
      <c r="U6083" t="s">
        <v>3837</v>
      </c>
      <c r="V6083">
        <v>597970.0</v>
      </c>
    </row>
    <row r="6084" spans="19:22" ht="12.75">
      <c r="S6084" t="str">
        <f>IF(ISNUMBER(SEARCH(ZAKL_DATA!$B$18,FU!$U6084)),U6084,"")</f>
        <v>Zelená Hora</v>
      </c>
      <c r="T6084" t="str">
        <f t="array" ref="T6084">IFERROR(INDEX($S$3:$S$6255,SMALL(IF(ISNUMBER(SEARCH("",$S$3:$S$6255)),ROW($S$1:$S$6253),""),ROW(S6082))),"")</f>
        <v>Zelená Hora</v>
      </c>
      <c r="U6084" t="s">
        <v>8573</v>
      </c>
      <c r="V6084">
        <v>597988.0</v>
      </c>
    </row>
    <row r="6085" spans="19:22" ht="12.75">
      <c r="S6085" t="str">
        <f>IF(ISNUMBER(SEARCH(ZAKL_DATA!$B$18,FU!$U6085)),U6085,"")</f>
        <v>Zelenecká Lhota</v>
      </c>
      <c r="T6085" t="str">
        <f t="array" ref="T6085">IFERROR(INDEX($S$3:$S$6255,SMALL(IF(ISNUMBER(SEARCH("",$S$3:$S$6255)),ROW($S$1:$S$6253),""),ROW(S6083))),"")</f>
        <v>Zelenecká Lhota</v>
      </c>
      <c r="U6085" t="s">
        <v>7226</v>
      </c>
      <c r="V6085">
        <v>597996.0</v>
      </c>
    </row>
    <row r="6086" spans="19:22" ht="12.75">
      <c r="S6086" t="str">
        <f>IF(ISNUMBER(SEARCH(ZAKL_DATA!$B$18,FU!$U6086)),U6086,"")</f>
        <v>Zeleneč</v>
      </c>
      <c r="T6086" t="str">
        <f t="array" ref="T6086">IFERROR(INDEX($S$3:$S$6255,SMALL(IF(ISNUMBER(SEARCH("",$S$3:$S$6255)),ROW($S$1:$S$6253),""),ROW(S6084))),"")</f>
        <v>Zeleneč</v>
      </c>
      <c r="U6086" t="s">
        <v>4796</v>
      </c>
      <c r="V6086">
        <v>598003.0</v>
      </c>
    </row>
    <row r="6087" spans="19:22" ht="12.75">
      <c r="S6087" t="str">
        <f>IF(ISNUMBER(SEARCH(ZAKL_DATA!$B$18,FU!$U6087)),U6087,"")</f>
        <v>Zemětice</v>
      </c>
      <c r="T6087" t="str">
        <f t="array" ref="T6087">IFERROR(INDEX($S$3:$S$6255,SMALL(IF(ISNUMBER(SEARCH("",$S$3:$S$6255)),ROW($S$1:$S$6253),""),ROW(S6085))),"")</f>
        <v>Zemětice</v>
      </c>
      <c r="U6087" t="s">
        <v>6110</v>
      </c>
      <c r="V6087">
        <v>598011.0</v>
      </c>
    </row>
    <row r="6088" spans="19:22" ht="12.75">
      <c r="S6088" t="str">
        <f>IF(ISNUMBER(SEARCH(ZAKL_DATA!$B$18,FU!$U6088)),U6088,"")</f>
        <v>Zhoř</v>
      </c>
      <c r="T6088" t="str">
        <f t="array" ref="T6088">IFERROR(INDEX($S$3:$S$6255,SMALL(IF(ISNUMBER(SEARCH("",$S$3:$S$6255)),ROW($S$1:$S$6253),""),ROW(S6086))),"")</f>
        <v>Zhoř</v>
      </c>
      <c r="U6088" t="s">
        <v>5004</v>
      </c>
      <c r="V6088">
        <v>598020.0</v>
      </c>
    </row>
    <row r="6089" spans="19:22" ht="12.75">
      <c r="S6089" t="str">
        <f>IF(ISNUMBER(SEARCH(ZAKL_DATA!$B$18,FU!$U6089)),U6089,"")</f>
        <v>Zhoř</v>
      </c>
      <c r="T6089" t="str">
        <f t="array" ref="T6089">IFERROR(INDEX($S$3:$S$6255,SMALL(IF(ISNUMBER(SEARCH("",$S$3:$S$6255)),ROW($S$1:$S$6253),""),ROW(S6087))),"")</f>
        <v>Zhoř</v>
      </c>
      <c r="U6089" t="s">
        <v>5004</v>
      </c>
      <c r="V6089">
        <v>598038.0</v>
      </c>
    </row>
    <row r="6090" spans="19:22" ht="12.75">
      <c r="S6090" t="str">
        <f>IF(ISNUMBER(SEARCH(ZAKL_DATA!$B$18,FU!$U6090)),U6090,"")</f>
        <v>Zhoř</v>
      </c>
      <c r="T6090" t="str">
        <f t="array" ref="T6090">IFERROR(INDEX($S$3:$S$6255,SMALL(IF(ISNUMBER(SEARCH("",$S$3:$S$6255)),ROW($S$1:$S$6253),""),ROW(S6088))),"")</f>
        <v>Zhoř</v>
      </c>
      <c r="U6090" t="s">
        <v>5004</v>
      </c>
      <c r="V6090">
        <v>598046.0</v>
      </c>
    </row>
    <row r="6091" spans="19:22" ht="12.75">
      <c r="S6091" t="str">
        <f>IF(ISNUMBER(SEARCH(ZAKL_DATA!$B$18,FU!$U6091)),U6091,"")</f>
        <v>Zhoř</v>
      </c>
      <c r="T6091" t="str">
        <f t="array" ref="T6091">IFERROR(INDEX($S$3:$S$6255,SMALL(IF(ISNUMBER(SEARCH("",$S$3:$S$6255)),ROW($S$1:$S$6253),""),ROW(S6089))),"")</f>
        <v>Zhoř</v>
      </c>
      <c r="U6091" t="s">
        <v>5004</v>
      </c>
      <c r="V6091">
        <v>598062.0</v>
      </c>
    </row>
    <row r="6092" spans="19:22" ht="12.75">
      <c r="S6092" t="str">
        <f>IF(ISNUMBER(SEARCH(ZAKL_DATA!$B$18,FU!$U6092)),U6092,"")</f>
        <v>Zhoř u Mladé Vožice</v>
      </c>
      <c r="T6092" t="str">
        <f t="array" ref="T6092">IFERROR(INDEX($S$3:$S$6255,SMALL(IF(ISNUMBER(SEARCH("",$S$3:$S$6255)),ROW($S$1:$S$6253),""),ROW(S6090))),"")</f>
        <v>Zhoř u Mladé Vožice</v>
      </c>
      <c r="U6092" t="s">
        <v>8918</v>
      </c>
      <c r="V6092">
        <v>598071.0</v>
      </c>
    </row>
    <row r="6093" spans="19:22" ht="12.75">
      <c r="S6093" t="str">
        <f>IF(ISNUMBER(SEARCH(ZAKL_DATA!$B$18,FU!$U6093)),U6093,"")</f>
        <v>Zhoř u Tábora</v>
      </c>
      <c r="T6093" t="str">
        <f t="array" ref="T6093">IFERROR(INDEX($S$3:$S$6255,SMALL(IF(ISNUMBER(SEARCH("",$S$3:$S$6255)),ROW($S$1:$S$6253),""),ROW(S6091))),"")</f>
        <v>Zhoř u Tábora</v>
      </c>
      <c r="U6093" t="s">
        <v>6210</v>
      </c>
      <c r="V6093">
        <v>598089.0</v>
      </c>
    </row>
    <row r="6094" spans="19:22" ht="12.75">
      <c r="S6094" t="str">
        <f>IF(ISNUMBER(SEARCH(ZAKL_DATA!$B$18,FU!$U6094)),U6094,"")</f>
        <v>Zhořec</v>
      </c>
      <c r="T6094" t="str">
        <f t="array" ref="T6094">IFERROR(INDEX($S$3:$S$6255,SMALL(IF(ISNUMBER(SEARCH("",$S$3:$S$6255)),ROW($S$1:$S$6253),""),ROW(S6092))),"")</f>
        <v>Zhořec</v>
      </c>
      <c r="U6094" t="s">
        <v>6279</v>
      </c>
      <c r="V6094">
        <v>598101.0</v>
      </c>
    </row>
    <row r="6095" spans="19:22" ht="12.75">
      <c r="S6095" t="str">
        <f>IF(ISNUMBER(SEARCH(ZAKL_DATA!$B$18,FU!$U6095)),U6095,"")</f>
        <v>Zichovec</v>
      </c>
      <c r="T6095" t="str">
        <f t="array" ref="T6095">IFERROR(INDEX($S$3:$S$6255,SMALL(IF(ISNUMBER(SEARCH("",$S$3:$S$6255)),ROW($S$1:$S$6253),""),ROW(S6093))),"")</f>
        <v>Zichovec</v>
      </c>
      <c r="U6095" t="s">
        <v>7081</v>
      </c>
      <c r="V6095">
        <v>598135.0</v>
      </c>
    </row>
    <row r="6096" spans="19:22" ht="12.75">
      <c r="S6096" t="str">
        <f>IF(ISNUMBER(SEARCH(ZAKL_DATA!$B$18,FU!$U6096)),U6096,"")</f>
        <v>Zlámanec</v>
      </c>
      <c r="T6096" t="str">
        <f t="array" ref="T6096">IFERROR(INDEX($S$3:$S$6255,SMALL(IF(ISNUMBER(SEARCH("",$S$3:$S$6255)),ROW($S$1:$S$6253),""),ROW(S6094))),"")</f>
        <v>Zlámanec</v>
      </c>
      <c r="U6096" t="s">
        <v>8517</v>
      </c>
      <c r="V6096">
        <v>598143.0</v>
      </c>
    </row>
    <row r="6097" spans="19:22" ht="12.75">
      <c r="S6097" t="str">
        <f>IF(ISNUMBER(SEARCH(ZAKL_DATA!$B$18,FU!$U6097)),U6097,"")</f>
        <v>Zlatá</v>
      </c>
      <c r="T6097" t="str">
        <f t="array" ref="T6097">IFERROR(INDEX($S$3:$S$6255,SMALL(IF(ISNUMBER(SEARCH("",$S$3:$S$6255)),ROW($S$1:$S$6253),""),ROW(S6095))),"")</f>
        <v>Zlatá</v>
      </c>
      <c r="U6097" t="s">
        <v>3846</v>
      </c>
      <c r="V6097">
        <v>598160.0</v>
      </c>
    </row>
    <row r="6098" spans="19:22" ht="12.75">
      <c r="S6098" t="str">
        <f>IF(ISNUMBER(SEARCH(ZAKL_DATA!$B$18,FU!$U6098)),U6098,"")</f>
        <v>Zlatá Koruna</v>
      </c>
      <c r="T6098" t="str">
        <f t="array" ref="T6098">IFERROR(INDEX($S$3:$S$6255,SMALL(IF(ISNUMBER(SEARCH("",$S$3:$S$6255)),ROW($S$1:$S$6253),""),ROW(S6096))),"")</f>
        <v>Zlatá Koruna</v>
      </c>
      <c r="U6098" t="s">
        <v>5260</v>
      </c>
      <c r="V6098">
        <v>598178.0</v>
      </c>
    </row>
    <row r="6099" spans="19:22" ht="12.75">
      <c r="S6099" t="str">
        <f>IF(ISNUMBER(SEARCH(ZAKL_DATA!$B$18,FU!$U6099)),U6099,"")</f>
        <v>Zlatá Olešnice</v>
      </c>
      <c r="T6099" t="str">
        <f t="array" ref="T6099">IFERROR(INDEX($S$3:$S$6255,SMALL(IF(ISNUMBER(SEARCH("",$S$3:$S$6255)),ROW($S$1:$S$6253),""),ROW(S6097))),"")</f>
        <v>Zlatá Olešnice</v>
      </c>
      <c r="U6099" t="s">
        <v>6496</v>
      </c>
      <c r="V6099">
        <v>598232.0</v>
      </c>
    </row>
    <row r="6100" spans="19:22" ht="12.75">
      <c r="S6100" t="str">
        <f>IF(ISNUMBER(SEARCH(ZAKL_DATA!$B$18,FU!$U6100)),U6100,"")</f>
        <v>Zlatá Olešnice</v>
      </c>
      <c r="T6100" t="str">
        <f t="array" ref="T6100">IFERROR(INDEX($S$3:$S$6255,SMALL(IF(ISNUMBER(SEARCH("",$S$3:$S$6255)),ROW($S$1:$S$6253),""),ROW(S6098))),"")</f>
        <v>Zlatá Olešnice</v>
      </c>
      <c r="U6100" t="s">
        <v>6496</v>
      </c>
      <c r="V6100">
        <v>598241.0</v>
      </c>
    </row>
    <row r="6101" spans="19:22" ht="12.75">
      <c r="S6101" t="str">
        <f>IF(ISNUMBER(SEARCH(ZAKL_DATA!$B$18,FU!$U6101)),U6101,"")</f>
        <v>Zlaté Hory</v>
      </c>
      <c r="T6101" t="str">
        <f t="array" ref="T6101">IFERROR(INDEX($S$3:$S$6255,SMALL(IF(ISNUMBER(SEARCH("",$S$3:$S$6255)),ROW($S$1:$S$6253),""),ROW(S6099))),"")</f>
        <v>Zlaté Hory</v>
      </c>
      <c r="U6101" t="s">
        <v>8849</v>
      </c>
      <c r="V6101">
        <v>598259.0</v>
      </c>
    </row>
    <row r="6102" spans="19:22" ht="12.75">
      <c r="S6102" t="str">
        <f>IF(ISNUMBER(SEARCH(ZAKL_DATA!$B$18,FU!$U6102)),U6102,"")</f>
        <v>Zlátenka</v>
      </c>
      <c r="T6102" t="str">
        <f t="array" ref="T6102">IFERROR(INDEX($S$3:$S$6255,SMALL(IF(ISNUMBER(SEARCH("",$S$3:$S$6255)),ROW($S$1:$S$6253),""),ROW(S6100))),"")</f>
        <v>Zlátenka</v>
      </c>
      <c r="U6102" t="s">
        <v>8893</v>
      </c>
      <c r="V6102">
        <v>598267.0</v>
      </c>
    </row>
    <row r="6103" spans="19:22" ht="12.75">
      <c r="S6103" t="str">
        <f>IF(ISNUMBER(SEARCH(ZAKL_DATA!$B$18,FU!$U6103)),U6103,"")</f>
        <v>Zlatníky-Hodkovice</v>
      </c>
      <c r="T6103" t="str">
        <f t="array" ref="T6103">IFERROR(INDEX($S$3:$S$6255,SMALL(IF(ISNUMBER(SEARCH("",$S$3:$S$6255)),ROW($S$1:$S$6253),""),ROW(S6101))),"")</f>
        <v>Zlatníky-Hodkovice</v>
      </c>
      <c r="U6103" t="s">
        <v>4863</v>
      </c>
      <c r="V6103">
        <v>598275.0</v>
      </c>
    </row>
    <row r="6104" spans="19:22" ht="12.75">
      <c r="S6104" t="str">
        <f>IF(ISNUMBER(SEARCH(ZAKL_DATA!$B$18,FU!$U6104)),U6104,"")</f>
        <v>Zlechov</v>
      </c>
      <c r="T6104" t="str">
        <f t="array" ref="T6104">IFERROR(INDEX($S$3:$S$6255,SMALL(IF(ISNUMBER(SEARCH("",$S$3:$S$6255)),ROW($S$1:$S$6253),""),ROW(S6102))),"")</f>
        <v>Zlechov</v>
      </c>
      <c r="U6104" t="s">
        <v>8518</v>
      </c>
      <c r="V6104">
        <v>598283.0</v>
      </c>
    </row>
    <row r="6105" spans="19:22" ht="12.75">
      <c r="S6105" t="str">
        <f>IF(ISNUMBER(SEARCH(ZAKL_DATA!$B$18,FU!$U6105)),U6105,"")</f>
        <v>Zlín</v>
      </c>
      <c r="T6105" t="str">
        <f t="array" ref="T6105">IFERROR(INDEX($S$3:$S$6255,SMALL(IF(ISNUMBER(SEARCH("",$S$3:$S$6255)),ROW($S$1:$S$6253),""),ROW(S6103))),"")</f>
        <v>Zlín</v>
      </c>
      <c r="U6105" t="s">
        <v>8009</v>
      </c>
      <c r="V6105">
        <v>598291.0</v>
      </c>
    </row>
    <row r="6106" spans="19:22" ht="12.75">
      <c r="S6106" t="str">
        <f>IF(ISNUMBER(SEARCH(ZAKL_DATA!$B$18,FU!$U6106)),U6106,"")</f>
        <v>Zliv</v>
      </c>
      <c r="T6106" t="str">
        <f t="array" ref="T6106">IFERROR(INDEX($S$3:$S$6255,SMALL(IF(ISNUMBER(SEARCH("",$S$3:$S$6255)),ROW($S$1:$S$6253),""),ROW(S6104))),"")</f>
        <v>Zliv</v>
      </c>
      <c r="U6106" t="s">
        <v>5216</v>
      </c>
      <c r="V6106">
        <v>598305.0</v>
      </c>
    </row>
    <row r="6107" spans="19:22" ht="12.75">
      <c r="S6107" t="str">
        <f>IF(ISNUMBER(SEARCH(ZAKL_DATA!$B$18,FU!$U6107)),U6107,"")</f>
        <v>Zlobice</v>
      </c>
      <c r="T6107" t="str">
        <f t="array" ref="T6107">IFERROR(INDEX($S$3:$S$6255,SMALL(IF(ISNUMBER(SEARCH("",$S$3:$S$6255)),ROW($S$1:$S$6253),""),ROW(S6105))),"")</f>
        <v>Zlobice</v>
      </c>
      <c r="U6107" t="s">
        <v>8290</v>
      </c>
      <c r="V6107">
        <v>598313.0</v>
      </c>
    </row>
    <row r="6108" spans="19:22" ht="12.75">
      <c r="S6108" t="str">
        <f>IF(ISNUMBER(SEARCH(ZAKL_DATA!$B$18,FU!$U6108)),U6108,"")</f>
        <v>Zlončice</v>
      </c>
      <c r="T6108" t="str">
        <f t="array" ref="T6108">IFERROR(INDEX($S$3:$S$6255,SMALL(IF(ISNUMBER(SEARCH("",$S$3:$S$6255)),ROW($S$1:$S$6253),""),ROW(S6106))),"")</f>
        <v>Zlončice</v>
      </c>
      <c r="U6108" t="s">
        <v>4117</v>
      </c>
      <c r="V6108">
        <v>598321.0</v>
      </c>
    </row>
    <row r="6109" spans="19:22" ht="12.75">
      <c r="S6109" t="str">
        <f>IF(ISNUMBER(SEARCH(ZAKL_DATA!$B$18,FU!$U6109)),U6109,"")</f>
        <v>Zlonice</v>
      </c>
      <c r="T6109" t="str">
        <f t="array" ref="T6109">IFERROR(INDEX($S$3:$S$6255,SMALL(IF(ISNUMBER(SEARCH("",$S$3:$S$6255)),ROW($S$1:$S$6253),""),ROW(S6107))),"")</f>
        <v>Zlonice</v>
      </c>
      <c r="U6109" t="s">
        <v>4269</v>
      </c>
      <c r="V6109">
        <v>598330.0</v>
      </c>
    </row>
    <row r="6110" spans="19:22" ht="12.75">
      <c r="S6110" t="str">
        <f>IF(ISNUMBER(SEARCH(ZAKL_DATA!$B$18,FU!$U6110)),U6110,"")</f>
        <v>Zlonín</v>
      </c>
      <c r="T6110" t="str">
        <f t="array" ref="T6110">IFERROR(INDEX($S$3:$S$6255,SMALL(IF(ISNUMBER(SEARCH("",$S$3:$S$6255)),ROW($S$1:$S$6253),""),ROW(S6108))),"")</f>
        <v>Zlonín</v>
      </c>
      <c r="U6110" t="s">
        <v>4798</v>
      </c>
      <c r="V6110">
        <v>598348.0</v>
      </c>
    </row>
    <row r="6111" spans="19:22" ht="12.75">
      <c r="S6111" t="str">
        <f>IF(ISNUMBER(SEARCH(ZAKL_DATA!$B$18,FU!$U6111)),U6111,"")</f>
        <v>Zlosyň</v>
      </c>
      <c r="T6111" t="str">
        <f t="array" ref="T6111">IFERROR(INDEX($S$3:$S$6255,SMALL(IF(ISNUMBER(SEARCH("",$S$3:$S$6255)),ROW($S$1:$S$6253),""),ROW(S6109))),"")</f>
        <v>Zlosyň</v>
      </c>
      <c r="U6111" t="s">
        <v>4484</v>
      </c>
      <c r="V6111">
        <v>598356.0</v>
      </c>
    </row>
    <row r="6112" spans="19:22" ht="12.75">
      <c r="S6112" t="str">
        <f>IF(ISNUMBER(SEARCH(ZAKL_DATA!$B$18,FU!$U6112)),U6112,"")</f>
        <v>Zlukov</v>
      </c>
      <c r="T6112" t="str">
        <f t="array" ref="T6112">IFERROR(INDEX($S$3:$S$6255,SMALL(IF(ISNUMBER(SEARCH("",$S$3:$S$6255)),ROW($S$1:$S$6253),""),ROW(S6110))),"")</f>
        <v>Zlukov</v>
      </c>
      <c r="U6112" t="s">
        <v>8937</v>
      </c>
      <c r="V6112">
        <v>598364.0</v>
      </c>
    </row>
    <row r="6113" spans="19:22" ht="12.75">
      <c r="S6113" t="str">
        <f>IF(ISNUMBER(SEARCH(ZAKL_DATA!$B$18,FU!$U6113)),U6113,"")</f>
        <v>Znětínek</v>
      </c>
      <c r="T6113" t="str">
        <f t="array" ref="T6113">IFERROR(INDEX($S$3:$S$6255,SMALL(IF(ISNUMBER(SEARCH("",$S$3:$S$6255)),ROW($S$1:$S$6253),""),ROW(S6111))),"")</f>
        <v>Znětínek</v>
      </c>
      <c r="U6113" t="s">
        <v>8808</v>
      </c>
      <c r="V6113">
        <v>598372.0</v>
      </c>
    </row>
    <row r="6114" spans="19:22" ht="12.75">
      <c r="S6114" t="str">
        <f>IF(ISNUMBER(SEARCH(ZAKL_DATA!$B$18,FU!$U6114)),U6114,"")</f>
        <v>Znojmo</v>
      </c>
      <c r="T6114" t="str">
        <f t="array" ref="T6114">IFERROR(INDEX($S$3:$S$6255,SMALL(IF(ISNUMBER(SEARCH("",$S$3:$S$6255)),ROW($S$1:$S$6253),""),ROW(S6112))),"")</f>
        <v>Znojmo</v>
      </c>
      <c r="U6114" t="s">
        <v>8574</v>
      </c>
      <c r="V6114">
        <v>598381.0</v>
      </c>
    </row>
    <row r="6115" spans="19:22" ht="12.75">
      <c r="S6115" t="str">
        <f>IF(ISNUMBER(SEARCH(ZAKL_DATA!$B$18,FU!$U6115)),U6115,"")</f>
        <v>Zruč nad Sázavou</v>
      </c>
      <c r="T6115" t="str">
        <f t="array" ref="T6115">IFERROR(INDEX($S$3:$S$6255,SMALL(IF(ISNUMBER(SEARCH("",$S$3:$S$6255)),ROW($S$1:$S$6253),""),ROW(S6113))),"")</f>
        <v>Zruč nad Sázavou</v>
      </c>
      <c r="U6115" t="s">
        <v>4415</v>
      </c>
      <c r="V6115">
        <v>598399.0</v>
      </c>
    </row>
    <row r="6116" spans="19:22" ht="12.75">
      <c r="S6116" t="str">
        <f>IF(ISNUMBER(SEARCH(ZAKL_DATA!$B$18,FU!$U6116)),U6116,"")</f>
        <v>Zruč-Senec</v>
      </c>
      <c r="T6116" t="str">
        <f t="array" ref="T6116">IFERROR(INDEX($S$3:$S$6255,SMALL(IF(ISNUMBER(SEARCH("",$S$3:$S$6255)),ROW($S$1:$S$6253),""),ROW(S6114))),"")</f>
        <v>Zruč-Senec</v>
      </c>
      <c r="U6116" t="s">
        <v>6168</v>
      </c>
      <c r="V6116">
        <v>598402.0</v>
      </c>
    </row>
    <row r="6117" spans="19:22" ht="12.75">
      <c r="S6117" t="str">
        <f>IF(ISNUMBER(SEARCH(ZAKL_DATA!$B$18,FU!$U6117)),U6117,"")</f>
        <v>Zubčice</v>
      </c>
      <c r="T6117" t="str">
        <f t="array" ref="T6117">IFERROR(INDEX($S$3:$S$6255,SMALL(IF(ISNUMBER(SEARCH("",$S$3:$S$6255)),ROW($S$1:$S$6253),""),ROW(S6115))),"")</f>
        <v>Zubčice</v>
      </c>
      <c r="U6117" t="s">
        <v>5261</v>
      </c>
      <c r="V6117">
        <v>598411.0</v>
      </c>
    </row>
    <row r="6118" spans="19:22" ht="12.75">
      <c r="S6118" t="str">
        <f>IF(ISNUMBER(SEARCH(ZAKL_DATA!$B$18,FU!$U6118)),U6118,"")</f>
        <v>Zubrnice</v>
      </c>
      <c r="T6118" t="str">
        <f t="array" ref="T6118">IFERROR(INDEX($S$3:$S$6255,SMALL(IF(ISNUMBER(SEARCH("",$S$3:$S$6255)),ROW($S$1:$S$6253),""),ROW(S6116))),"")</f>
        <v>Zubrnice</v>
      </c>
      <c r="U6118" t="s">
        <v>6835</v>
      </c>
      <c r="V6118">
        <v>598429.0</v>
      </c>
    </row>
    <row r="6119" spans="19:22" ht="12.75">
      <c r="S6119" t="str">
        <f>IF(ISNUMBER(SEARCH(ZAKL_DATA!$B$18,FU!$U6119)),U6119,"")</f>
        <v>Zubří</v>
      </c>
      <c r="T6119" t="str">
        <f t="array" ref="T6119">IFERROR(INDEX($S$3:$S$6255,SMALL(IF(ISNUMBER(SEARCH("",$S$3:$S$6255)),ROW($S$1:$S$6253),""),ROW(S6117))),"")</f>
        <v>Zubří</v>
      </c>
      <c r="U6119" t="s">
        <v>5209</v>
      </c>
      <c r="V6119">
        <v>598437.0</v>
      </c>
    </row>
    <row r="6120" spans="19:22" ht="12.75">
      <c r="S6120" t="str">
        <f>IF(ISNUMBER(SEARCH(ZAKL_DATA!$B$18,FU!$U6120)),U6120,"")</f>
        <v>Zubří</v>
      </c>
      <c r="T6120" t="str">
        <f t="array" ref="T6120">IFERROR(INDEX($S$3:$S$6255,SMALL(IF(ISNUMBER(SEARCH("",$S$3:$S$6255)),ROW($S$1:$S$6253),""),ROW(S6118))),"")</f>
        <v>Zubří</v>
      </c>
      <c r="U6120" t="s">
        <v>5209</v>
      </c>
      <c r="V6120">
        <v>598445.0</v>
      </c>
    </row>
    <row r="6121" spans="19:22" ht="12.75">
      <c r="S6121" t="str">
        <f>IF(ISNUMBER(SEARCH(ZAKL_DATA!$B$18,FU!$U6121)),U6121,"")</f>
        <v>Zvánovice</v>
      </c>
      <c r="T6121" t="str">
        <f t="array" ref="T6121">IFERROR(INDEX($S$3:$S$6255,SMALL(IF(ISNUMBER(SEARCH("",$S$3:$S$6255)),ROW($S$1:$S$6253),""),ROW(S6119))),"")</f>
        <v>Zvánovice</v>
      </c>
      <c r="U6121" t="s">
        <v>4799</v>
      </c>
      <c r="V6121">
        <v>598453.0</v>
      </c>
    </row>
    <row r="6122" spans="19:22" ht="12.75">
      <c r="S6122" t="str">
        <f>IF(ISNUMBER(SEARCH(ZAKL_DATA!$B$18,FU!$U6122)),U6122,"")</f>
        <v>Zvěrkovice</v>
      </c>
      <c r="T6122" t="str">
        <f t="array" ref="T6122">IFERROR(INDEX($S$3:$S$6255,SMALL(IF(ISNUMBER(SEARCH("",$S$3:$S$6255)),ROW($S$1:$S$6253),""),ROW(S6120))),"")</f>
        <v>Zvěrkovice</v>
      </c>
      <c r="U6122" t="s">
        <v>8458</v>
      </c>
      <c r="V6122">
        <v>598461.0</v>
      </c>
    </row>
    <row r="6123" spans="19:22" ht="12.75">
      <c r="S6123" t="str">
        <f>IF(ISNUMBER(SEARCH(ZAKL_DATA!$B$18,FU!$U6123)),U6123,"")</f>
        <v>Zvěrotice</v>
      </c>
      <c r="T6123" t="str">
        <f t="array" ref="T6123">IFERROR(INDEX($S$3:$S$6255,SMALL(IF(ISNUMBER(SEARCH("",$S$3:$S$6255)),ROW($S$1:$S$6253),""),ROW(S6121))),"")</f>
        <v>Zvěrotice</v>
      </c>
      <c r="U6123" t="s">
        <v>5836</v>
      </c>
      <c r="V6123">
        <v>598470.0</v>
      </c>
    </row>
    <row r="6124" spans="19:22" ht="12.75">
      <c r="S6124" t="str">
        <f>IF(ISNUMBER(SEARCH(ZAKL_DATA!$B$18,FU!$U6124)),U6124,"")</f>
        <v>Zvěřínek</v>
      </c>
      <c r="T6124" t="str">
        <f t="array" ref="T6124">IFERROR(INDEX($S$3:$S$6255,SMALL(IF(ISNUMBER(SEARCH("",$S$3:$S$6255)),ROW($S$1:$S$6253),""),ROW(S6122))),"")</f>
        <v>Zvěřínek</v>
      </c>
      <c r="U6124" t="s">
        <v>4437</v>
      </c>
      <c r="V6124">
        <v>598488.0</v>
      </c>
    </row>
    <row r="6125" spans="19:22" ht="12.75">
      <c r="S6125" t="str">
        <f>IF(ISNUMBER(SEARCH(ZAKL_DATA!$B$18,FU!$U6125)),U6125,"")</f>
        <v>Zvěstov</v>
      </c>
      <c r="T6125" t="str">
        <f t="array" ref="T6125">IFERROR(INDEX($S$3:$S$6255,SMALL(IF(ISNUMBER(SEARCH("",$S$3:$S$6255)),ROW($S$1:$S$6253),""),ROW(S6123))),"")</f>
        <v>Zvěstov</v>
      </c>
      <c r="U6125" t="s">
        <v>4071</v>
      </c>
      <c r="V6125">
        <v>598496.0</v>
      </c>
    </row>
    <row r="6126" spans="19:22" ht="12.75">
      <c r="S6126" t="str">
        <f>IF(ISNUMBER(SEARCH(ZAKL_DATA!$B$18,FU!$U6126)),U6126,"")</f>
        <v>Zvěstovice</v>
      </c>
      <c r="T6126" t="str">
        <f t="array" ref="T6126">IFERROR(INDEX($S$3:$S$6255,SMALL(IF(ISNUMBER(SEARCH("",$S$3:$S$6255)),ROW($S$1:$S$6253),""),ROW(S6124))),"")</f>
        <v>Zvěstovice</v>
      </c>
      <c r="U6126" t="s">
        <v>5457</v>
      </c>
      <c r="V6126">
        <v>598500.0</v>
      </c>
    </row>
    <row r="6127" spans="19:22" ht="12.75">
      <c r="S6127" t="str">
        <f>IF(ISNUMBER(SEARCH(ZAKL_DATA!$B$18,FU!$U6127)),U6127,"")</f>
        <v>Zvíkov</v>
      </c>
      <c r="T6127" t="str">
        <f t="array" ref="T6127">IFERROR(INDEX($S$3:$S$6255,SMALL(IF(ISNUMBER(SEARCH("",$S$3:$S$6255)),ROW($S$1:$S$6253),""),ROW(S6125))),"")</f>
        <v>Zvíkov</v>
      </c>
      <c r="U6127" t="s">
        <v>4503</v>
      </c>
      <c r="V6127">
        <v>598518.0</v>
      </c>
    </row>
    <row r="6128" spans="19:22" ht="12.75">
      <c r="S6128" t="str">
        <f>IF(ISNUMBER(SEARCH(ZAKL_DATA!$B$18,FU!$U6128)),U6128,"")</f>
        <v>Zvíkov</v>
      </c>
      <c r="T6128" t="str">
        <f t="array" ref="T6128">IFERROR(INDEX($S$3:$S$6255,SMALL(IF(ISNUMBER(SEARCH("",$S$3:$S$6255)),ROW($S$1:$S$6253),""),ROW(S6126))),"")</f>
        <v>Zvíkov</v>
      </c>
      <c r="U6128" t="s">
        <v>4503</v>
      </c>
      <c r="V6128">
        <v>598526.0</v>
      </c>
    </row>
    <row r="6129" spans="19:22" ht="12.75">
      <c r="S6129" t="str">
        <f>IF(ISNUMBER(SEARCH(ZAKL_DATA!$B$18,FU!$U6129)),U6129,"")</f>
        <v>Zvíkovec</v>
      </c>
      <c r="T6129" t="str">
        <f t="array" ref="T6129">IFERROR(INDEX($S$3:$S$6255,SMALL(IF(ISNUMBER(SEARCH("",$S$3:$S$6255)),ROW($S$1:$S$6253),""),ROW(S6127))),"")</f>
        <v>Zvíkovec</v>
      </c>
      <c r="U6129" t="s">
        <v>4965</v>
      </c>
      <c r="V6129">
        <v>598542.0</v>
      </c>
    </row>
    <row r="6130" spans="19:22" ht="12.75">
      <c r="S6130" t="str">
        <f>IF(ISNUMBER(SEARCH(ZAKL_DATA!$B$18,FU!$U6130)),U6130,"")</f>
        <v>Zvíkovské Podhradí</v>
      </c>
      <c r="T6130" t="str">
        <f t="array" ref="T6130">IFERROR(INDEX($S$3:$S$6255,SMALL(IF(ISNUMBER(SEARCH("",$S$3:$S$6255)),ROW($S$1:$S$6253),""),ROW(S6128))),"")</f>
        <v>Zvíkovské Podhradí</v>
      </c>
      <c r="U6130" t="s">
        <v>6349</v>
      </c>
      <c r="V6130">
        <v>598551.0</v>
      </c>
    </row>
    <row r="6131" spans="19:22" ht="12.75">
      <c r="S6131" t="str">
        <f>IF(ISNUMBER(SEARCH(ZAKL_DATA!$B$18,FU!$U6131)),U6131,"")</f>
        <v>Zvole</v>
      </c>
      <c r="T6131" t="str">
        <f t="array" ref="T6131">IFERROR(INDEX($S$3:$S$6255,SMALL(IF(ISNUMBER(SEARCH("",$S$3:$S$6255)),ROW($S$1:$S$6253),""),ROW(S6129))),"")</f>
        <v>Zvole</v>
      </c>
      <c r="U6131" t="s">
        <v>4864</v>
      </c>
      <c r="V6131">
        <v>598569.0</v>
      </c>
    </row>
    <row r="6132" spans="19:22" ht="12.75">
      <c r="S6132" t="str">
        <f>IF(ISNUMBER(SEARCH(ZAKL_DATA!$B$18,FU!$U6132)),U6132,"")</f>
        <v>Zvole</v>
      </c>
      <c r="T6132" t="str">
        <f t="array" ref="T6132">IFERROR(INDEX($S$3:$S$6255,SMALL(IF(ISNUMBER(SEARCH("",$S$3:$S$6255)),ROW($S$1:$S$6253),""),ROW(S6130))),"")</f>
        <v>Zvole</v>
      </c>
      <c r="U6132" t="s">
        <v>4864</v>
      </c>
      <c r="V6132">
        <v>598577.0</v>
      </c>
    </row>
    <row r="6133" spans="19:22" ht="12.75">
      <c r="S6133" t="str">
        <f>IF(ISNUMBER(SEARCH(ZAKL_DATA!$B$18,FU!$U6133)),U6133,"")</f>
        <v>Zvole</v>
      </c>
      <c r="T6133" t="str">
        <f t="array" ref="T6133">IFERROR(INDEX($S$3:$S$6255,SMALL(IF(ISNUMBER(SEARCH("",$S$3:$S$6255)),ROW($S$1:$S$6253),""),ROW(S6131))),"")</f>
        <v>Zvole</v>
      </c>
      <c r="U6133" t="s">
        <v>4864</v>
      </c>
      <c r="V6133">
        <v>598585.0</v>
      </c>
    </row>
    <row r="6134" spans="19:22" ht="12.75">
      <c r="S6134" t="str">
        <f>IF(ISNUMBER(SEARCH(ZAKL_DATA!$B$18,FU!$U6134)),U6134,"")</f>
        <v>Zvoleněves</v>
      </c>
      <c r="T6134" t="str">
        <f t="array" ref="T6134">IFERROR(INDEX($S$3:$S$6255,SMALL(IF(ISNUMBER(SEARCH("",$S$3:$S$6255)),ROW($S$1:$S$6253),""),ROW(S6132))),"")</f>
        <v>Zvoleněves</v>
      </c>
      <c r="U6134" t="s">
        <v>4270</v>
      </c>
      <c r="V6134">
        <v>598593.0</v>
      </c>
    </row>
    <row r="6135" spans="19:22" ht="12.75">
      <c r="S6135" t="str">
        <f>IF(ISNUMBER(SEARCH(ZAKL_DATA!$B$18,FU!$U6135)),U6135,"")</f>
        <v>Zvolenovice</v>
      </c>
      <c r="T6135" t="str">
        <f t="array" ref="T6135">IFERROR(INDEX($S$3:$S$6255,SMALL(IF(ISNUMBER(SEARCH("",$S$3:$S$6255)),ROW($S$1:$S$6253),""),ROW(S6133))),"")</f>
        <v>Zvolenovice</v>
      </c>
      <c r="U6135" t="s">
        <v>8232</v>
      </c>
      <c r="V6135">
        <v>598607.0</v>
      </c>
    </row>
    <row r="6136" spans="19:22" ht="12.75">
      <c r="S6136" t="str">
        <f>IF(ISNUMBER(SEARCH(ZAKL_DATA!$B$18,FU!$U6136)),U6136,"")</f>
        <v>Zvotoky</v>
      </c>
      <c r="T6136" t="str">
        <f t="array" ref="T6136">IFERROR(INDEX($S$3:$S$6255,SMALL(IF(ISNUMBER(SEARCH("",$S$3:$S$6255)),ROW($S$1:$S$6253),""),ROW(S6134))),"")</f>
        <v>Zvotoky</v>
      </c>
      <c r="U6136" t="s">
        <v>4618</v>
      </c>
      <c r="V6136">
        <v>598615.0</v>
      </c>
    </row>
    <row r="6137" spans="19:22" ht="12.75">
      <c r="S6137" t="str">
        <f>IF(ISNUMBER(SEARCH(ZAKL_DATA!$B$18,FU!$U6137)),U6137,"")</f>
        <v>Žabčice</v>
      </c>
      <c r="T6137" t="str">
        <f t="array" ref="T6137">IFERROR(INDEX($S$3:$S$6255,SMALL(IF(ISNUMBER(SEARCH("",$S$3:$S$6255)),ROW($S$1:$S$6253),""),ROW(S6135))),"")</f>
        <v>Žabčice</v>
      </c>
      <c r="U6137" t="s">
        <v>7950</v>
      </c>
      <c r="V6137">
        <v>598623.0</v>
      </c>
    </row>
    <row r="6138" spans="19:22" ht="12.75">
      <c r="S6138" t="str">
        <f>IF(ISNUMBER(SEARCH(ZAKL_DATA!$B$18,FU!$U6138)),U6138,"")</f>
        <v>Žabeň</v>
      </c>
      <c r="T6138" t="str">
        <f t="array" ref="T6138">IFERROR(INDEX($S$3:$S$6255,SMALL(IF(ISNUMBER(SEARCH("",$S$3:$S$6255)),ROW($S$1:$S$6253),""),ROW(S6136))),"")</f>
        <v>Žabeň</v>
      </c>
      <c r="U6138" t="s">
        <v>5769</v>
      </c>
      <c r="V6138">
        <v>598631.0</v>
      </c>
    </row>
    <row r="6139" spans="19:22" ht="12.75">
      <c r="S6139" t="str">
        <f>IF(ISNUMBER(SEARCH(ZAKL_DATA!$B$18,FU!$U6139)),U6139,"")</f>
        <v>Žabonosy</v>
      </c>
      <c r="T6139" t="str">
        <f t="array" ref="T6139">IFERROR(INDEX($S$3:$S$6255,SMALL(IF(ISNUMBER(SEARCH("",$S$3:$S$6255)),ROW($S$1:$S$6253),""),ROW(S6137))),"")</f>
        <v>Žabonosy</v>
      </c>
      <c r="U6139" t="s">
        <v>3825</v>
      </c>
      <c r="V6139">
        <v>598640.0</v>
      </c>
    </row>
    <row r="6140" spans="19:22" ht="12.75">
      <c r="S6140" t="str">
        <f>IF(ISNUMBER(SEARCH(ZAKL_DATA!$B$18,FU!$U6140)),U6140,"")</f>
        <v>Žabovřesky</v>
      </c>
      <c r="T6140" t="str">
        <f t="array" ref="T6140">IFERROR(INDEX($S$3:$S$6255,SMALL(IF(ISNUMBER(SEARCH("",$S$3:$S$6255)),ROW($S$1:$S$6253),""),ROW(S6138))),"")</f>
        <v>Žabovřesky</v>
      </c>
      <c r="U6140" t="s">
        <v>5217</v>
      </c>
      <c r="V6140">
        <v>598658.0</v>
      </c>
    </row>
    <row r="6141" spans="19:22" ht="12.75">
      <c r="S6141" t="str">
        <f>IF(ISNUMBER(SEARCH(ZAKL_DATA!$B$18,FU!$U6141)),U6141,"")</f>
        <v>Žabovřesky nad Ohří</v>
      </c>
      <c r="T6141" t="str">
        <f t="array" ref="T6141">IFERROR(INDEX($S$3:$S$6255,SMALL(IF(ISNUMBER(SEARCH("",$S$3:$S$6255)),ROW($S$1:$S$6253),""),ROW(S6139))),"")</f>
        <v>Žabovřesky nad Ohří</v>
      </c>
      <c r="U6141" t="s">
        <v>6672</v>
      </c>
      <c r="V6141">
        <v>598666.0</v>
      </c>
    </row>
    <row r="6142" spans="19:22" ht="12.75">
      <c r="S6142" t="str">
        <f>IF(ISNUMBER(SEARCH(ZAKL_DATA!$B$18,FU!$U6142)),U6142,"")</f>
        <v>Žacléř</v>
      </c>
      <c r="T6142" t="str">
        <f t="array" ref="T6142">IFERROR(INDEX($S$3:$S$6255,SMALL(IF(ISNUMBER(SEARCH("",$S$3:$S$6255)),ROW($S$1:$S$6253),""),ROW(S6140))),"")</f>
        <v>Žacléř</v>
      </c>
      <c r="U6142" t="s">
        <v>7684</v>
      </c>
      <c r="V6142">
        <v>598674.0</v>
      </c>
    </row>
    <row r="6143" spans="19:22" ht="12.75">
      <c r="S6143" t="str">
        <f>IF(ISNUMBER(SEARCH(ZAKL_DATA!$B$18,FU!$U6143)),U6143,"")</f>
        <v>Žádovice</v>
      </c>
      <c r="T6143" t="str">
        <f t="array" ref="T6143">IFERROR(INDEX($S$3:$S$6255,SMALL(IF(ISNUMBER(SEARCH("",$S$3:$S$6255)),ROW($S$1:$S$6253),""),ROW(S6141))),"")</f>
        <v>Žádovice</v>
      </c>
      <c r="U6143" t="s">
        <v>8117</v>
      </c>
      <c r="V6143">
        <v>598691.0</v>
      </c>
    </row>
    <row r="6144" spans="19:22" ht="12.75">
      <c r="S6144" t="str">
        <f>IF(ISNUMBER(SEARCH(ZAKL_DATA!$B$18,FU!$U6144)),U6144,"")</f>
        <v>Žákava</v>
      </c>
      <c r="T6144" t="str">
        <f t="array" ref="T6144">IFERROR(INDEX($S$3:$S$6255,SMALL(IF(ISNUMBER(SEARCH("",$S$3:$S$6255)),ROW($S$1:$S$6253),""),ROW(S6142))),"")</f>
        <v>Žákava</v>
      </c>
      <c r="U6144" t="s">
        <v>3989</v>
      </c>
      <c r="V6144">
        <v>598704.0</v>
      </c>
    </row>
    <row r="6145" spans="19:22" ht="12.75">
      <c r="S6145" t="str">
        <f>IF(ISNUMBER(SEARCH(ZAKL_DATA!$B$18,FU!$U6145)),U6145,"")</f>
        <v>Žákovice</v>
      </c>
      <c r="T6145" t="str">
        <f t="array" ref="T6145">IFERROR(INDEX($S$3:$S$6255,SMALL(IF(ISNUMBER(SEARCH("",$S$3:$S$6255)),ROW($S$1:$S$6253),""),ROW(S6143))),"")</f>
        <v>Žákovice</v>
      </c>
      <c r="U6145" t="s">
        <v>3911</v>
      </c>
      <c r="V6145">
        <v>598712.0</v>
      </c>
    </row>
    <row r="6146" spans="19:22" ht="12.75">
      <c r="S6146" t="str">
        <f>IF(ISNUMBER(SEARCH(ZAKL_DATA!$B$18,FU!$U6146)),U6146,"")</f>
        <v>Žáky</v>
      </c>
      <c r="T6146" t="str">
        <f t="array" ref="T6146">IFERROR(INDEX($S$3:$S$6255,SMALL(IF(ISNUMBER(SEARCH("",$S$3:$S$6255)),ROW($S$1:$S$6253),""),ROW(S6144))),"")</f>
        <v>Žáky</v>
      </c>
      <c r="U6146" t="s">
        <v>4416</v>
      </c>
      <c r="V6146">
        <v>598721.0</v>
      </c>
    </row>
    <row r="6147" spans="19:22" ht="12.75">
      <c r="S6147" t="str">
        <f>IF(ISNUMBER(SEARCH(ZAKL_DATA!$B$18,FU!$U6147)),U6147,"")</f>
        <v>Žalany</v>
      </c>
      <c r="T6147" t="str">
        <f t="array" ref="T6147">IFERROR(INDEX($S$3:$S$6255,SMALL(IF(ISNUMBER(SEARCH("",$S$3:$S$6255)),ROW($S$1:$S$6253),""),ROW(S6145))),"")</f>
        <v>Žalany</v>
      </c>
      <c r="U6147" t="s">
        <v>6808</v>
      </c>
      <c r="V6147">
        <v>598739.0</v>
      </c>
    </row>
    <row r="6148" spans="19:22" ht="12.75">
      <c r="S6148" t="str">
        <f>IF(ISNUMBER(SEARCH(ZAKL_DATA!$B$18,FU!$U6148)),U6148,"")</f>
        <v>Žalhostice</v>
      </c>
      <c r="T6148" t="str">
        <f t="array" ref="T6148">IFERROR(INDEX($S$3:$S$6255,SMALL(IF(ISNUMBER(SEARCH("",$S$3:$S$6255)),ROW($S$1:$S$6253),""),ROW(S6146))),"")</f>
        <v>Žalhostice</v>
      </c>
      <c r="U6148" t="s">
        <v>6673</v>
      </c>
      <c r="V6148">
        <v>598747.0</v>
      </c>
    </row>
    <row r="6149" spans="19:22" ht="12.75">
      <c r="S6149" t="str">
        <f>IF(ISNUMBER(SEARCH(ZAKL_DATA!$B$18,FU!$U6149)),U6149,"")</f>
        <v>Žalkovice</v>
      </c>
      <c r="T6149" t="str">
        <f t="array" ref="T6149">IFERROR(INDEX($S$3:$S$6255,SMALL(IF(ISNUMBER(SEARCH("",$S$3:$S$6255)),ROW($S$1:$S$6253),""),ROW(S6147))),"")</f>
        <v>Žalkovice</v>
      </c>
      <c r="U6149" t="s">
        <v>8291</v>
      </c>
      <c r="V6149">
        <v>598755.0</v>
      </c>
    </row>
    <row r="6150" spans="19:22" ht="12.75">
      <c r="S6150" t="str">
        <f>IF(ISNUMBER(SEARCH(ZAKL_DATA!$B$18,FU!$U6150)),U6150,"")</f>
        <v>Žamberk</v>
      </c>
      <c r="T6150" t="str">
        <f t="array" ref="T6150">IFERROR(INDEX($S$3:$S$6255,SMALL(IF(ISNUMBER(SEARCH("",$S$3:$S$6255)),ROW($S$1:$S$6253),""),ROW(S6148))),"")</f>
        <v>Žamberk</v>
      </c>
      <c r="U6150" t="s">
        <v>7760</v>
      </c>
      <c r="V6150">
        <v>598763.0</v>
      </c>
    </row>
    <row r="6151" spans="19:22" ht="12.75">
      <c r="S6151" t="str">
        <f>IF(ISNUMBER(SEARCH(ZAKL_DATA!$B$18,FU!$U6151)),U6151,"")</f>
        <v>Žampach</v>
      </c>
      <c r="T6151" t="str">
        <f t="array" ref="T6151">IFERROR(INDEX($S$3:$S$6255,SMALL(IF(ISNUMBER(SEARCH("",$S$3:$S$6255)),ROW($S$1:$S$6253),""),ROW(S6149))),"")</f>
        <v>Žampach</v>
      </c>
      <c r="U6151" t="s">
        <v>7761</v>
      </c>
      <c r="V6151">
        <v>598771.0</v>
      </c>
    </row>
    <row r="6152" spans="19:22" ht="12.75">
      <c r="S6152" t="str">
        <f>IF(ISNUMBER(SEARCH(ZAKL_DATA!$B$18,FU!$U6152)),U6152,"")</f>
        <v>Žandov</v>
      </c>
      <c r="T6152" t="str">
        <f t="array" ref="T6152">IFERROR(INDEX($S$3:$S$6255,SMALL(IF(ISNUMBER(SEARCH("",$S$3:$S$6255)),ROW($S$1:$S$6253),""),ROW(S6150))),"")</f>
        <v>Žandov</v>
      </c>
      <c r="U6152" t="s">
        <v>6359</v>
      </c>
      <c r="V6152">
        <v>598780.0</v>
      </c>
    </row>
    <row r="6153" spans="19:22" ht="12.75">
      <c r="S6153" t="str">
        <f>IF(ISNUMBER(SEARCH(ZAKL_DATA!$B$18,FU!$U6153)),U6153,"")</f>
        <v>Žár</v>
      </c>
      <c r="T6153" t="str">
        <f t="array" ref="T6153">IFERROR(INDEX($S$3:$S$6255,SMALL(IF(ISNUMBER(SEARCH("",$S$3:$S$6255)),ROW($S$1:$S$6253),""),ROW(S6151))),"")</f>
        <v>Žár</v>
      </c>
      <c r="U6153" t="s">
        <v>5218</v>
      </c>
      <c r="V6153">
        <v>598798.0</v>
      </c>
    </row>
    <row r="6154" spans="19:22" ht="12.75">
      <c r="S6154" t="str">
        <f>IF(ISNUMBER(SEARCH(ZAKL_DATA!$B$18,FU!$U6154)),U6154,"")</f>
        <v>Žáravice</v>
      </c>
      <c r="T6154" t="str">
        <f t="array" ref="T6154">IFERROR(INDEX($S$3:$S$6255,SMALL(IF(ISNUMBER(SEARCH("",$S$3:$S$6255)),ROW($S$1:$S$6253),""),ROW(S6152))),"")</f>
        <v>Žáravice</v>
      </c>
      <c r="U6154" t="s">
        <v>7424</v>
      </c>
      <c r="V6154">
        <v>598801.0</v>
      </c>
    </row>
    <row r="6155" spans="19:22" ht="12.75">
      <c r="S6155" t="str">
        <f>IF(ISNUMBER(SEARCH(ZAKL_DATA!$B$18,FU!$U6155)),U6155,"")</f>
        <v>Žarošice</v>
      </c>
      <c r="T6155" t="str">
        <f t="array" ref="T6155">IFERROR(INDEX($S$3:$S$6255,SMALL(IF(ISNUMBER(SEARCH("",$S$3:$S$6255)),ROW($S$1:$S$6253),""),ROW(S6153))),"")</f>
        <v>Žarošice</v>
      </c>
      <c r="U6155" t="s">
        <v>8118</v>
      </c>
      <c r="V6155">
        <v>598810.0</v>
      </c>
    </row>
    <row r="6156" spans="19:22" ht="12.75">
      <c r="S6156" t="str">
        <f>IF(ISNUMBER(SEARCH(ZAKL_DATA!$B$18,FU!$U6156)),U6156,"")</f>
        <v>Žárovná</v>
      </c>
      <c r="T6156" t="str">
        <f t="array" ref="T6156">IFERROR(INDEX($S$3:$S$6255,SMALL(IF(ISNUMBER(SEARCH("",$S$3:$S$6255)),ROW($S$1:$S$6253),""),ROW(S6154))),"")</f>
        <v>Žárovná</v>
      </c>
      <c r="U6156" t="s">
        <v>3966</v>
      </c>
      <c r="V6156">
        <v>598828.0</v>
      </c>
    </row>
    <row r="6157" spans="19:22" ht="12.75">
      <c r="S6157" t="str">
        <f>IF(ISNUMBER(SEARCH(ZAKL_DATA!$B$18,FU!$U6157)),U6157,"")</f>
        <v>Žatčany</v>
      </c>
      <c r="T6157" t="str">
        <f t="array" ref="T6157">IFERROR(INDEX($S$3:$S$6255,SMALL(IF(ISNUMBER(SEARCH("",$S$3:$S$6255)),ROW($S$1:$S$6253),""),ROW(S6155))),"")</f>
        <v>Žatčany</v>
      </c>
      <c r="U6157" t="s">
        <v>7951</v>
      </c>
      <c r="V6157">
        <v>598836.0</v>
      </c>
    </row>
    <row r="6158" spans="19:22" ht="12.75">
      <c r="S6158" t="str">
        <f>IF(ISNUMBER(SEARCH(ZAKL_DATA!$B$18,FU!$U6158)),U6158,"")</f>
        <v>Žatec</v>
      </c>
      <c r="T6158" t="str">
        <f t="array" ref="T6158">IFERROR(INDEX($S$3:$S$6255,SMALL(IF(ISNUMBER(SEARCH("",$S$3:$S$6255)),ROW($S$1:$S$6253),""),ROW(S6156))),"")</f>
        <v>Žatec</v>
      </c>
      <c r="U6158" t="s">
        <v>6757</v>
      </c>
      <c r="V6158">
        <v>598844.0</v>
      </c>
    </row>
    <row r="6159" spans="19:22" ht="12.75">
      <c r="S6159" t="str">
        <f>IF(ISNUMBER(SEARCH(ZAKL_DATA!$B$18,FU!$U6159)),U6159,"")</f>
        <v>Žatec</v>
      </c>
      <c r="T6159" t="str">
        <f t="array" ref="T6159">IFERROR(INDEX($S$3:$S$6255,SMALL(IF(ISNUMBER(SEARCH("",$S$3:$S$6255)),ROW($S$1:$S$6253),""),ROW(S6157))),"")</f>
        <v>Žatec</v>
      </c>
      <c r="U6159" t="s">
        <v>6757</v>
      </c>
      <c r="V6159">
        <v>598852.0</v>
      </c>
    </row>
    <row r="6160" spans="19:22" ht="12.75">
      <c r="S6160" t="str">
        <f>IF(ISNUMBER(SEARCH(ZAKL_DATA!$B$18,FU!$U6160)),U6160,"")</f>
        <v>Ždánice</v>
      </c>
      <c r="T6160" t="str">
        <f t="array" ref="T6160">IFERROR(INDEX($S$3:$S$6255,SMALL(IF(ISNUMBER(SEARCH("",$S$3:$S$6255)),ROW($S$1:$S$6253),""),ROW(S6158))),"")</f>
        <v>Ždánice</v>
      </c>
      <c r="U6160" t="s">
        <v>3818</v>
      </c>
      <c r="V6160">
        <v>598861.0</v>
      </c>
    </row>
    <row r="6161" spans="19:22" ht="12.75">
      <c r="S6161" t="str">
        <f>IF(ISNUMBER(SEARCH(ZAKL_DATA!$B$18,FU!$U6161)),U6161,"")</f>
        <v>Ždánice</v>
      </c>
      <c r="T6161" t="str">
        <f t="array" ref="T6161">IFERROR(INDEX($S$3:$S$6255,SMALL(IF(ISNUMBER(SEARCH("",$S$3:$S$6255)),ROW($S$1:$S$6253),""),ROW(S6159))),"")</f>
        <v>Ždánice</v>
      </c>
      <c r="U6161" t="s">
        <v>3818</v>
      </c>
      <c r="V6161">
        <v>598879.0</v>
      </c>
    </row>
    <row r="6162" spans="19:22" ht="12.75">
      <c r="S6162" t="str">
        <f>IF(ISNUMBER(SEARCH(ZAKL_DATA!$B$18,FU!$U6162)),U6162,"")</f>
        <v>Ždánice</v>
      </c>
      <c r="T6162" t="str">
        <f t="array" ref="T6162">IFERROR(INDEX($S$3:$S$6255,SMALL(IF(ISNUMBER(SEARCH("",$S$3:$S$6255)),ROW($S$1:$S$6253),""),ROW(S6160))),"")</f>
        <v>Ždánice</v>
      </c>
      <c r="U6162" t="s">
        <v>3818</v>
      </c>
      <c r="V6162">
        <v>598887.0</v>
      </c>
    </row>
    <row r="6163" spans="19:22" ht="12.75">
      <c r="S6163" t="str">
        <f>IF(ISNUMBER(SEARCH(ZAKL_DATA!$B$18,FU!$U6163)),U6163,"")</f>
        <v>Ždánov</v>
      </c>
      <c r="T6163" t="str">
        <f t="array" ref="T6163">IFERROR(INDEX($S$3:$S$6255,SMALL(IF(ISNUMBER(SEARCH("",$S$3:$S$6255)),ROW($S$1:$S$6253),""),ROW(S6161))),"")</f>
        <v>Ždánov</v>
      </c>
      <c r="U6163" t="s">
        <v>5923</v>
      </c>
      <c r="V6163">
        <v>598895.0</v>
      </c>
    </row>
    <row r="6164" spans="19:22" ht="12.75">
      <c r="S6164" t="str">
        <f>IF(ISNUMBER(SEARCH(ZAKL_DATA!$B$18,FU!$U6164)),U6164,"")</f>
        <v>Žďár</v>
      </c>
      <c r="T6164" t="str">
        <f t="array" ref="T6164">IFERROR(INDEX($S$3:$S$6255,SMALL(IF(ISNUMBER(SEARCH("",$S$3:$S$6255)),ROW($S$1:$S$6253),""),ROW(S6162))),"")</f>
        <v>Žďár</v>
      </c>
      <c r="U6164" t="s">
        <v>3951</v>
      </c>
      <c r="V6164">
        <v>598909.0</v>
      </c>
    </row>
    <row r="6165" spans="19:22" ht="12.75">
      <c r="S6165" t="str">
        <f>IF(ISNUMBER(SEARCH(ZAKL_DATA!$B$18,FU!$U6165)),U6165,"")</f>
        <v>Žďár</v>
      </c>
      <c r="T6165" t="str">
        <f t="array" ref="T6165">IFERROR(INDEX($S$3:$S$6255,SMALL(IF(ISNUMBER(SEARCH("",$S$3:$S$6255)),ROW($S$1:$S$6253),""),ROW(S6163))),"")</f>
        <v>Žďár</v>
      </c>
      <c r="U6165" t="s">
        <v>3951</v>
      </c>
      <c r="V6165">
        <v>598917.0</v>
      </c>
    </row>
    <row r="6166" spans="19:22" ht="12.75">
      <c r="S6166" t="str">
        <f>IF(ISNUMBER(SEARCH(ZAKL_DATA!$B$18,FU!$U6166)),U6166,"")</f>
        <v>Žďár</v>
      </c>
      <c r="T6166" t="str">
        <f t="array" ref="T6166">IFERROR(INDEX($S$3:$S$6255,SMALL(IF(ISNUMBER(SEARCH("",$S$3:$S$6255)),ROW($S$1:$S$6253),""),ROW(S6164))),"")</f>
        <v>Žďár</v>
      </c>
      <c r="U6166" t="s">
        <v>3951</v>
      </c>
      <c r="V6166">
        <v>598925.0</v>
      </c>
    </row>
    <row r="6167" spans="19:22" ht="12.75">
      <c r="S6167" t="str">
        <f>IF(ISNUMBER(SEARCH(ZAKL_DATA!$B$18,FU!$U6167)),U6167,"")</f>
        <v>Žďár</v>
      </c>
      <c r="T6167" t="str">
        <f t="array" ref="T6167">IFERROR(INDEX($S$3:$S$6255,SMALL(IF(ISNUMBER(SEARCH("",$S$3:$S$6255)),ROW($S$1:$S$6253),""),ROW(S6165))),"")</f>
        <v>Žďár</v>
      </c>
      <c r="U6167" t="s">
        <v>3951</v>
      </c>
      <c r="V6167">
        <v>598933.0</v>
      </c>
    </row>
    <row r="6168" spans="19:22" ht="12.75">
      <c r="S6168" t="str">
        <f>IF(ISNUMBER(SEARCH(ZAKL_DATA!$B$18,FU!$U6168)),U6168,"")</f>
        <v>Žďár</v>
      </c>
      <c r="T6168" t="str">
        <f t="array" ref="T6168">IFERROR(INDEX($S$3:$S$6255,SMALL(IF(ISNUMBER(SEARCH("",$S$3:$S$6255)),ROW($S$1:$S$6253),""),ROW(S6166))),"")</f>
        <v>Žďár</v>
      </c>
      <c r="U6168" t="s">
        <v>3951</v>
      </c>
      <c r="V6168">
        <v>598941.0</v>
      </c>
    </row>
    <row r="6169" spans="19:22" ht="12.75">
      <c r="S6169" t="str">
        <f>IF(ISNUMBER(SEARCH(ZAKL_DATA!$B$18,FU!$U6169)),U6169,"")</f>
        <v>Žďár nad Metují</v>
      </c>
      <c r="T6169" t="str">
        <f t="array" ref="T6169">IFERROR(INDEX($S$3:$S$6255,SMALL(IF(ISNUMBER(SEARCH("",$S$3:$S$6255)),ROW($S$1:$S$6253),""),ROW(S6167))),"")</f>
        <v>Žďár nad Metují</v>
      </c>
      <c r="U6169" t="s">
        <v>7345</v>
      </c>
      <c r="V6169">
        <v>598950.0</v>
      </c>
    </row>
    <row r="6170" spans="19:22" ht="12.75">
      <c r="S6170" t="str">
        <f>IF(ISNUMBER(SEARCH(ZAKL_DATA!$B$18,FU!$U6170)),U6170,"")</f>
        <v>Žďár nad Orlicí</v>
      </c>
      <c r="T6170" t="str">
        <f t="array" ref="T6170">IFERROR(INDEX($S$3:$S$6255,SMALL(IF(ISNUMBER(SEARCH("",$S$3:$S$6255)),ROW($S$1:$S$6253),""),ROW(S6168))),"")</f>
        <v>Žďár nad Orlicí</v>
      </c>
      <c r="U6170" t="s">
        <v>7481</v>
      </c>
      <c r="V6170">
        <v>598968.0</v>
      </c>
    </row>
    <row r="6171" spans="19:22" ht="12.75">
      <c r="S6171" t="str">
        <f>IF(ISNUMBER(SEARCH(ZAKL_DATA!$B$18,FU!$U6171)),U6171,"")</f>
        <v>Žďár nad Sázavou</v>
      </c>
      <c r="T6171" t="str">
        <f t="array" ref="T6171">IFERROR(INDEX($S$3:$S$6255,SMALL(IF(ISNUMBER(SEARCH("",$S$3:$S$6255)),ROW($S$1:$S$6253),""),ROW(S6169))),"")</f>
        <v>Žďár nad Sázavou</v>
      </c>
      <c r="U6171" t="s">
        <v>8677</v>
      </c>
      <c r="V6171">
        <v>598976.0</v>
      </c>
    </row>
    <row r="6172" spans="19:22" ht="12.75">
      <c r="S6172" t="str">
        <f>IF(ISNUMBER(SEARCH(ZAKL_DATA!$B$18,FU!$U6172)),U6172,"")</f>
        <v>Žďárec</v>
      </c>
      <c r="T6172" t="str">
        <f t="array" ref="T6172">IFERROR(INDEX($S$3:$S$6255,SMALL(IF(ISNUMBER(SEARCH("",$S$3:$S$6255)),ROW($S$1:$S$6253),""),ROW(S6170))),"")</f>
        <v>Žďárec</v>
      </c>
      <c r="U6172" t="s">
        <v>8809</v>
      </c>
      <c r="V6172">
        <v>598992.0</v>
      </c>
    </row>
    <row r="6173" spans="19:22" ht="12.75">
      <c r="S6173" t="str">
        <f>IF(ISNUMBER(SEARCH(ZAKL_DATA!$B$18,FU!$U6173)),U6173,"")</f>
        <v>Žďárek</v>
      </c>
      <c r="T6173" t="str">
        <f t="array" ref="T6173">IFERROR(INDEX($S$3:$S$6255,SMALL(IF(ISNUMBER(SEARCH("",$S$3:$S$6255)),ROW($S$1:$S$6253),""),ROW(S6171))),"")</f>
        <v>Žďárek</v>
      </c>
      <c r="U6173" t="s">
        <v>5151</v>
      </c>
      <c r="V6173">
        <v>599000.0</v>
      </c>
    </row>
    <row r="6174" spans="19:22" ht="12.75">
      <c r="S6174" t="str">
        <f>IF(ISNUMBER(SEARCH(ZAKL_DATA!$B$18,FU!$U6174)),U6174,"")</f>
        <v>Žďárky</v>
      </c>
      <c r="T6174" t="str">
        <f t="array" ref="T6174">IFERROR(INDEX($S$3:$S$6255,SMALL(IF(ISNUMBER(SEARCH("",$S$3:$S$6255)),ROW($S$1:$S$6253),""),ROW(S6172))),"")</f>
        <v>Žďárky</v>
      </c>
      <c r="U6174" t="s">
        <v>7346</v>
      </c>
      <c r="V6174">
        <v>599026.0</v>
      </c>
    </row>
    <row r="6175" spans="19:22" ht="12.75">
      <c r="S6175" t="str">
        <f>IF(ISNUMBER(SEARCH(ZAKL_DATA!$B$18,FU!$U6175)),U6175,"")</f>
        <v>Žďárná</v>
      </c>
      <c r="T6175" t="str">
        <f t="array" ref="T6175">IFERROR(INDEX($S$3:$S$6255,SMALL(IF(ISNUMBER(SEARCH("",$S$3:$S$6255)),ROW($S$1:$S$6253),""),ROW(S6173))),"")</f>
        <v>Žďárná</v>
      </c>
      <c r="U6175" t="s">
        <v>7845</v>
      </c>
      <c r="V6175">
        <v>599034.0</v>
      </c>
    </row>
    <row r="6176" spans="19:22" ht="12.75">
      <c r="S6176" t="str">
        <f>IF(ISNUMBER(SEARCH(ZAKL_DATA!$B$18,FU!$U6176)),U6176,"")</f>
        <v>Ždírec</v>
      </c>
      <c r="T6176" t="str">
        <f t="array" ref="T6176">IFERROR(INDEX($S$3:$S$6255,SMALL(IF(ISNUMBER(SEARCH("",$S$3:$S$6255)),ROW($S$1:$S$6253),""),ROW(S6174))),"")</f>
        <v>Ždírec</v>
      </c>
      <c r="U6176" t="s">
        <v>3860</v>
      </c>
      <c r="V6176">
        <v>599042.0</v>
      </c>
    </row>
    <row r="6177" spans="19:22" ht="12.75">
      <c r="S6177" t="str">
        <f>IF(ISNUMBER(SEARCH(ZAKL_DATA!$B$18,FU!$U6177)),U6177,"")</f>
        <v>Ždírec</v>
      </c>
      <c r="T6177" t="str">
        <f t="array" ref="T6177">IFERROR(INDEX($S$3:$S$6255,SMALL(IF(ISNUMBER(SEARCH("",$S$3:$S$6255)),ROW($S$1:$S$6253),""),ROW(S6175))),"")</f>
        <v>Ždírec</v>
      </c>
      <c r="U6177" t="s">
        <v>3860</v>
      </c>
      <c r="V6177">
        <v>599051.0</v>
      </c>
    </row>
    <row r="6178" spans="19:22" ht="12.75">
      <c r="S6178" t="str">
        <f>IF(ISNUMBER(SEARCH(ZAKL_DATA!$B$18,FU!$U6178)),U6178,"")</f>
        <v>Ždírec</v>
      </c>
      <c r="T6178" t="str">
        <f t="array" ref="T6178">IFERROR(INDEX($S$3:$S$6255,SMALL(IF(ISNUMBER(SEARCH("",$S$3:$S$6255)),ROW($S$1:$S$6253),""),ROW(S6176))),"")</f>
        <v>Ždírec</v>
      </c>
      <c r="U6178" t="s">
        <v>3860</v>
      </c>
      <c r="V6178">
        <v>599069.0</v>
      </c>
    </row>
    <row r="6179" spans="19:22" ht="12.75">
      <c r="S6179" t="str">
        <f>IF(ISNUMBER(SEARCH(ZAKL_DATA!$B$18,FU!$U6179)),U6179,"")</f>
        <v>Ždírec</v>
      </c>
      <c r="T6179" t="str">
        <f t="array" ref="T6179">IFERROR(INDEX($S$3:$S$6255,SMALL(IF(ISNUMBER(SEARCH("",$S$3:$S$6255)),ROW($S$1:$S$6253),""),ROW(S6177))),"")</f>
        <v>Ždírec</v>
      </c>
      <c r="U6179" t="s">
        <v>3860</v>
      </c>
      <c r="V6179">
        <v>599077.0</v>
      </c>
    </row>
    <row r="6180" spans="19:22" ht="12.75">
      <c r="S6180" t="str">
        <f>IF(ISNUMBER(SEARCH(ZAKL_DATA!$B$18,FU!$U6180)),U6180,"")</f>
        <v>Ždírec nad Doubravou</v>
      </c>
      <c r="T6180" t="str">
        <f t="array" ref="T6180">IFERROR(INDEX($S$3:$S$6255,SMALL(IF(ISNUMBER(SEARCH("",$S$3:$S$6255)),ROW($S$1:$S$6253),""),ROW(S6178))),"")</f>
        <v>Ždírec nad Doubravou</v>
      </c>
      <c r="U6180" t="s">
        <v>6951</v>
      </c>
      <c r="V6180">
        <v>599085.0</v>
      </c>
    </row>
    <row r="6181" spans="19:22" ht="12.75">
      <c r="S6181" t="str">
        <f>IF(ISNUMBER(SEARCH(ZAKL_DATA!$B$18,FU!$U6181)),U6181,"")</f>
        <v>Žebrák</v>
      </c>
      <c r="T6181" t="str">
        <f t="array" ref="T6181">IFERROR(INDEX($S$3:$S$6255,SMALL(IF(ISNUMBER(SEARCH("",$S$3:$S$6255)),ROW($S$1:$S$6253),""),ROW(S6179))),"")</f>
        <v>Žebrák</v>
      </c>
      <c r="U6181" t="s">
        <v>4165</v>
      </c>
      <c r="V6181">
        <v>599107.0</v>
      </c>
    </row>
    <row r="6182" spans="19:22" ht="12.75">
      <c r="S6182" t="str">
        <f>IF(ISNUMBER(SEARCH(ZAKL_DATA!$B$18,FU!$U6182)),U6182,"")</f>
        <v>Žehuň</v>
      </c>
      <c r="T6182" t="str">
        <f t="array" ref="T6182">IFERROR(INDEX($S$3:$S$6255,SMALL(IF(ISNUMBER(SEARCH("",$S$3:$S$6255)),ROW($S$1:$S$6253),""),ROW(S6180))),"")</f>
        <v>Žehuň</v>
      </c>
      <c r="U6182" t="s">
        <v>4720</v>
      </c>
      <c r="V6182">
        <v>599115.0</v>
      </c>
    </row>
    <row r="6183" spans="19:22" ht="12.75">
      <c r="S6183" t="str">
        <f>IF(ISNUMBER(SEARCH(ZAKL_DATA!$B$18,FU!$U6183)),U6183,"")</f>
        <v>Žehušice</v>
      </c>
      <c r="T6183" t="str">
        <f t="array" ref="T6183">IFERROR(INDEX($S$3:$S$6255,SMALL(IF(ISNUMBER(SEARCH("",$S$3:$S$6255)),ROW($S$1:$S$6253),""),ROW(S6181))),"")</f>
        <v>Žehušice</v>
      </c>
      <c r="U6183" t="s">
        <v>4417</v>
      </c>
      <c r="V6183">
        <v>599123.0</v>
      </c>
    </row>
    <row r="6184" spans="19:22" ht="12.75">
      <c r="S6184" t="str">
        <f>IF(ISNUMBER(SEARCH(ZAKL_DATA!$B$18,FU!$U6184)),U6184,"")</f>
        <v>Želatovice</v>
      </c>
      <c r="T6184" t="str">
        <f t="array" ref="T6184">IFERROR(INDEX($S$3:$S$6255,SMALL(IF(ISNUMBER(SEARCH("",$S$3:$S$6255)),ROW($S$1:$S$6253),""),ROW(S6182))),"")</f>
        <v>Želatovice</v>
      </c>
      <c r="U6184" t="s">
        <v>3912</v>
      </c>
      <c r="V6184">
        <v>599131.0</v>
      </c>
    </row>
    <row r="6185" spans="19:22" ht="12.75">
      <c r="S6185" t="str">
        <f>IF(ISNUMBER(SEARCH(ZAKL_DATA!$B$18,FU!$U6185)),U6185,"")</f>
        <v>Želeč</v>
      </c>
      <c r="T6185" t="str">
        <f t="array" ref="T6185">IFERROR(INDEX($S$3:$S$6255,SMALL(IF(ISNUMBER(SEARCH("",$S$3:$S$6255)),ROW($S$1:$S$6253),""),ROW(S6183))),"")</f>
        <v>Želeč</v>
      </c>
      <c r="U6185" t="s">
        <v>5837</v>
      </c>
      <c r="V6185">
        <v>599140.0</v>
      </c>
    </row>
    <row r="6186" spans="19:22" ht="12.75">
      <c r="S6186" t="str">
        <f>IF(ISNUMBER(SEARCH(ZAKL_DATA!$B$18,FU!$U6186)),U6186,"")</f>
        <v>Želeč</v>
      </c>
      <c r="T6186" t="str">
        <f t="array" ref="T6186">IFERROR(INDEX($S$3:$S$6255,SMALL(IF(ISNUMBER(SEARCH("",$S$3:$S$6255)),ROW($S$1:$S$6253),""),ROW(S6184))),"")</f>
        <v>Želeč</v>
      </c>
      <c r="U6186" t="s">
        <v>5837</v>
      </c>
      <c r="V6186">
        <v>599158.0</v>
      </c>
    </row>
    <row r="6187" spans="19:22" ht="12.75">
      <c r="S6187" t="str">
        <f>IF(ISNUMBER(SEARCH(ZAKL_DATA!$B$18,FU!$U6187)),U6187,"")</f>
        <v>Želechovice</v>
      </c>
      <c r="T6187" t="str">
        <f t="array" ref="T6187">IFERROR(INDEX($S$3:$S$6255,SMALL(IF(ISNUMBER(SEARCH("",$S$3:$S$6255)),ROW($S$1:$S$6253),""),ROW(S6185))),"")</f>
        <v>Želechovice</v>
      </c>
      <c r="U6187" t="s">
        <v>5745</v>
      </c>
      <c r="V6187">
        <v>599166.0</v>
      </c>
    </row>
    <row r="6188" spans="19:22" ht="12.75">
      <c r="S6188" t="str">
        <f>IF(ISNUMBER(SEARCH(ZAKL_DATA!$B$18,FU!$U6188)),U6188,"")</f>
        <v>Želechovice nad Dřevnicí</v>
      </c>
      <c r="T6188" t="str">
        <f t="array" ref="T6188">IFERROR(INDEX($S$3:$S$6255,SMALL(IF(ISNUMBER(SEARCH("",$S$3:$S$6255)),ROW($S$1:$S$6253),""),ROW(S6186))),"")</f>
        <v>Želechovice nad Dřevnicí</v>
      </c>
      <c r="U6188" t="s">
        <v>3636</v>
      </c>
      <c r="V6188">
        <v>599174.0</v>
      </c>
    </row>
    <row r="6189" spans="19:22" ht="12.75">
      <c r="S6189" t="str">
        <f>IF(ISNUMBER(SEARCH(ZAKL_DATA!$B$18,FU!$U6189)),U6189,"")</f>
        <v>Želenice</v>
      </c>
      <c r="T6189" t="str">
        <f t="array" ref="T6189">IFERROR(INDEX($S$3:$S$6255,SMALL(IF(ISNUMBER(SEARCH("",$S$3:$S$6255)),ROW($S$1:$S$6253),""),ROW(S6187))),"")</f>
        <v>Želenice</v>
      </c>
      <c r="U6189" t="s">
        <v>6781</v>
      </c>
      <c r="V6189">
        <v>599182.0</v>
      </c>
    </row>
    <row r="6190" spans="19:22" ht="12.75">
      <c r="S6190" t="str">
        <f>IF(ISNUMBER(SEARCH(ZAKL_DATA!$B$18,FU!$U6190)),U6190,"")</f>
        <v>Želenice</v>
      </c>
      <c r="T6190" t="str">
        <f t="array" ref="T6190">IFERROR(INDEX($S$3:$S$6255,SMALL(IF(ISNUMBER(SEARCH("",$S$3:$S$6255)),ROW($S$1:$S$6253),""),ROW(S6188))),"")</f>
        <v>Želenice</v>
      </c>
      <c r="U6190" t="s">
        <v>6781</v>
      </c>
      <c r="V6190">
        <v>599191.0</v>
      </c>
    </row>
    <row r="6191" spans="19:22" ht="12.75">
      <c r="S6191" t="str">
        <f>IF(ISNUMBER(SEARCH(ZAKL_DATA!$B$18,FU!$U6191)),U6191,"")</f>
        <v>Želešice</v>
      </c>
      <c r="T6191" t="str">
        <f t="array" ref="T6191">IFERROR(INDEX($S$3:$S$6255,SMALL(IF(ISNUMBER(SEARCH("",$S$3:$S$6255)),ROW($S$1:$S$6253),""),ROW(S6189))),"")</f>
        <v>Želešice</v>
      </c>
      <c r="U6191" t="s">
        <v>7952</v>
      </c>
      <c r="V6191">
        <v>599204.0</v>
      </c>
    </row>
    <row r="6192" spans="19:22" ht="12.75">
      <c r="S6192" t="str">
        <f>IF(ISNUMBER(SEARCH(ZAKL_DATA!$B$18,FU!$U6192)),U6192,"")</f>
        <v>Želetava</v>
      </c>
      <c r="T6192" t="str">
        <f t="array" ref="T6192">IFERROR(INDEX($S$3:$S$6255,SMALL(IF(ISNUMBER(SEARCH("",$S$3:$S$6255)),ROW($S$1:$S$6253),""),ROW(S6190))),"")</f>
        <v>Želetava</v>
      </c>
      <c r="U6192" t="s">
        <v>8459</v>
      </c>
      <c r="V6192">
        <v>599212.0</v>
      </c>
    </row>
    <row r="6193" spans="19:22" ht="12.75">
      <c r="S6193" t="str">
        <f>IF(ISNUMBER(SEARCH(ZAKL_DATA!$B$18,FU!$U6193)),U6193,"")</f>
        <v>Želetice</v>
      </c>
      <c r="T6193" t="str">
        <f t="array" ref="T6193">IFERROR(INDEX($S$3:$S$6255,SMALL(IF(ISNUMBER(SEARCH("",$S$3:$S$6255)),ROW($S$1:$S$6253),""),ROW(S6191))),"")</f>
        <v>Želetice</v>
      </c>
      <c r="U6193" t="s">
        <v>8119</v>
      </c>
      <c r="V6193">
        <v>599221.0</v>
      </c>
    </row>
    <row r="6194" spans="19:22" ht="12.75">
      <c r="S6194" t="str">
        <f>IF(ISNUMBER(SEARCH(ZAKL_DATA!$B$18,FU!$U6194)),U6194,"")</f>
        <v>Želetice</v>
      </c>
      <c r="T6194" t="str">
        <f t="array" ref="T6194">IFERROR(INDEX($S$3:$S$6255,SMALL(IF(ISNUMBER(SEARCH("",$S$3:$S$6255)),ROW($S$1:$S$6253),""),ROW(S6192))),"")</f>
        <v>Želetice</v>
      </c>
      <c r="U6194" t="s">
        <v>8119</v>
      </c>
      <c r="V6194">
        <v>599239.0</v>
      </c>
    </row>
    <row r="6195" spans="19:22" ht="12.75">
      <c r="S6195" t="str">
        <f>IF(ISNUMBER(SEARCH(ZAKL_DATA!$B$18,FU!$U6195)),U6195,"")</f>
        <v>Železná</v>
      </c>
      <c r="T6195" t="str">
        <f t="array" ref="T6195">IFERROR(INDEX($S$3:$S$6255,SMALL(IF(ISNUMBER(SEARCH("",$S$3:$S$6255)),ROW($S$1:$S$6253),""),ROW(S6193))),"")</f>
        <v>Železná</v>
      </c>
      <c r="U6195" t="s">
        <v>8946</v>
      </c>
      <c r="V6195">
        <v>599247.0</v>
      </c>
    </row>
    <row r="6196" spans="19:22" ht="12.75">
      <c r="S6196" t="str">
        <f>IF(ISNUMBER(SEARCH(ZAKL_DATA!$B$18,FU!$U6196)),U6196,"")</f>
        <v>Železná Ruda</v>
      </c>
      <c r="T6196" t="str">
        <f t="array" ref="T6196">IFERROR(INDEX($S$3:$S$6255,SMALL(IF(ISNUMBER(SEARCH("",$S$3:$S$6255)),ROW($S$1:$S$6253),""),ROW(S6194))),"")</f>
        <v>Železná Ruda</v>
      </c>
      <c r="U6196" t="s">
        <v>6058</v>
      </c>
      <c r="V6196">
        <v>599255.0</v>
      </c>
    </row>
    <row r="6197" spans="19:22" ht="12.75">
      <c r="S6197" t="str">
        <f>IF(ISNUMBER(SEARCH(ZAKL_DATA!$B$18,FU!$U6197)),U6197,"")</f>
        <v>Železné</v>
      </c>
      <c r="T6197" t="str">
        <f t="array" ref="T6197">IFERROR(INDEX($S$3:$S$6255,SMALL(IF(ISNUMBER(SEARCH("",$S$3:$S$6255)),ROW($S$1:$S$6253),""),ROW(S6195))),"")</f>
        <v>Železné</v>
      </c>
      <c r="U6197" t="s">
        <v>7953</v>
      </c>
      <c r="V6197">
        <v>599263.0</v>
      </c>
    </row>
    <row r="6198" spans="19:22" ht="12.75">
      <c r="S6198" t="str">
        <f>IF(ISNUMBER(SEARCH(ZAKL_DATA!$B$18,FU!$U6198)),U6198,"")</f>
        <v>Železnice</v>
      </c>
      <c r="T6198" t="str">
        <f t="array" ref="T6198">IFERROR(INDEX($S$3:$S$6255,SMALL(IF(ISNUMBER(SEARCH("",$S$3:$S$6255)),ROW($S$1:$S$6253),""),ROW(S6196))),"")</f>
        <v>Železnice</v>
      </c>
      <c r="U6198" t="s">
        <v>7282</v>
      </c>
      <c r="V6198">
        <v>599271.0</v>
      </c>
    </row>
    <row r="6199" spans="19:22" ht="12.75">
      <c r="S6199" t="str">
        <f>IF(ISNUMBER(SEARCH(ZAKL_DATA!$B$18,FU!$U6199)),U6199,"")</f>
        <v>Železný Brod</v>
      </c>
      <c r="T6199" t="str">
        <f t="array" ref="T6199">IFERROR(INDEX($S$3:$S$6255,SMALL(IF(ISNUMBER(SEARCH("",$S$3:$S$6255)),ROW($S$1:$S$6253),""),ROW(S6197))),"")</f>
        <v>Železný Brod</v>
      </c>
      <c r="U6199" t="s">
        <v>6497</v>
      </c>
      <c r="V6199">
        <v>599280.0</v>
      </c>
    </row>
    <row r="6200" spans="19:22" ht="12.75">
      <c r="S6200" t="str">
        <f>IF(ISNUMBER(SEARCH(ZAKL_DATA!$B$18,FU!$U6200)),U6200,"")</f>
        <v>Želiv</v>
      </c>
      <c r="T6200" t="str">
        <f t="array" ref="T6200">IFERROR(INDEX($S$3:$S$6255,SMALL(IF(ISNUMBER(SEARCH("",$S$3:$S$6255)),ROW($S$1:$S$6253),""),ROW(S6198))),"")</f>
        <v>Želiv</v>
      </c>
      <c r="U6200" t="s">
        <v>5505</v>
      </c>
      <c r="V6200">
        <v>599298.0</v>
      </c>
    </row>
    <row r="6201" spans="19:22" ht="12.75">
      <c r="S6201" t="str">
        <f>IF(ISNUMBER(SEARCH(ZAKL_DATA!$B$18,FU!$U6201)),U6201,"")</f>
        <v>Želivsko</v>
      </c>
      <c r="T6201" t="str">
        <f t="array" ref="T6201">IFERROR(INDEX($S$3:$S$6255,SMALL(IF(ISNUMBER(SEARCH("",$S$3:$S$6255)),ROW($S$1:$S$6253),""),ROW(S6199))),"")</f>
        <v>Želivsko</v>
      </c>
      <c r="U6201" t="s">
        <v>7141</v>
      </c>
      <c r="V6201">
        <v>599301.0</v>
      </c>
    </row>
    <row r="6202" spans="19:22" ht="12.75">
      <c r="S6202" t="str">
        <f>IF(ISNUMBER(SEARCH(ZAKL_DATA!$B$18,FU!$U6202)),U6202,"")</f>
        <v>Želízy</v>
      </c>
      <c r="T6202" t="str">
        <f t="array" ref="T6202">IFERROR(INDEX($S$3:$S$6255,SMALL(IF(ISNUMBER(SEARCH("",$S$3:$S$6255)),ROW($S$1:$S$6253),""),ROW(S6200))),"")</f>
        <v>Želízy</v>
      </c>
      <c r="U6202" t="s">
        <v>4485</v>
      </c>
      <c r="V6202">
        <v>599344.0</v>
      </c>
    </row>
    <row r="6203" spans="19:22" ht="12.75">
      <c r="S6203" t="str">
        <f>IF(ISNUMBER(SEARCH(ZAKL_DATA!$B$18,FU!$U6203)),U6203,"")</f>
        <v>Želkovice</v>
      </c>
      <c r="T6203" t="str">
        <f t="array" ref="T6203">IFERROR(INDEX($S$3:$S$6255,SMALL(IF(ISNUMBER(SEARCH("",$S$3:$S$6255)),ROW($S$1:$S$6253),""),ROW(S6201))),"")</f>
        <v>Želkovice</v>
      </c>
      <c r="U6203" t="s">
        <v>4025</v>
      </c>
      <c r="V6203">
        <v>599352.0</v>
      </c>
    </row>
    <row r="6204" spans="19:22" ht="12.75">
      <c r="S6204" t="str">
        <f>IF(ISNUMBER(SEARCH(ZAKL_DATA!$B$18,FU!$U6204)),U6204,"")</f>
        <v>Želnava</v>
      </c>
      <c r="T6204" t="str">
        <f t="array" ref="T6204">IFERROR(INDEX($S$3:$S$6255,SMALL(IF(ISNUMBER(SEARCH("",$S$3:$S$6255)),ROW($S$1:$S$6253),""),ROW(S6202))),"")</f>
        <v>Želnava</v>
      </c>
      <c r="U6204" t="s">
        <v>5637</v>
      </c>
      <c r="V6204">
        <v>599361.0</v>
      </c>
    </row>
    <row r="6205" spans="19:22" ht="12.75">
      <c r="S6205" t="str">
        <f>IF(ISNUMBER(SEARCH(ZAKL_DATA!$B$18,FU!$U6205)),U6205,"")</f>
        <v>Ženklava</v>
      </c>
      <c r="T6205" t="str">
        <f t="array" ref="T6205">IFERROR(INDEX($S$3:$S$6255,SMALL(IF(ISNUMBER(SEARCH("",$S$3:$S$6255)),ROW($S$1:$S$6253),""),ROW(S6203))),"")</f>
        <v>Ženklava</v>
      </c>
      <c r="U6205" t="s">
        <v>6863</v>
      </c>
      <c r="V6205">
        <v>599379.0</v>
      </c>
    </row>
    <row r="6206" spans="19:22" ht="12.75">
      <c r="S6206" t="str">
        <f>IF(ISNUMBER(SEARCH(ZAKL_DATA!$B$18,FU!$U6206)),U6206,"")</f>
        <v>Žeranovice</v>
      </c>
      <c r="T6206" t="str">
        <f t="array" ref="T6206">IFERROR(INDEX($S$3:$S$6255,SMALL(IF(ISNUMBER(SEARCH("",$S$3:$S$6255)),ROW($S$1:$S$6253),""),ROW(S6204))),"")</f>
        <v>Žeranovice</v>
      </c>
      <c r="U6206" t="s">
        <v>8292</v>
      </c>
      <c r="V6206">
        <v>599387.0</v>
      </c>
    </row>
    <row r="6207" spans="19:22" ht="12.75">
      <c r="S6207" t="str">
        <f>IF(ISNUMBER(SEARCH(ZAKL_DATA!$B$18,FU!$U6207)),U6207,"")</f>
        <v>Žeravice</v>
      </c>
      <c r="T6207" t="str">
        <f t="array" ref="T6207">IFERROR(INDEX($S$3:$S$6255,SMALL(IF(ISNUMBER(SEARCH("",$S$3:$S$6255)),ROW($S$1:$S$6253),""),ROW(S6205))),"")</f>
        <v>Žeravice</v>
      </c>
      <c r="U6207" t="s">
        <v>8120</v>
      </c>
      <c r="V6207">
        <v>599395.0</v>
      </c>
    </row>
    <row r="6208" spans="19:22" ht="12.75">
      <c r="S6208" t="str">
        <f>IF(ISNUMBER(SEARCH(ZAKL_DATA!$B$18,FU!$U6208)),U6208,"")</f>
        <v>Žeraviny</v>
      </c>
      <c r="T6208" t="str">
        <f t="array" ref="T6208">IFERROR(INDEX($S$3:$S$6255,SMALL(IF(ISNUMBER(SEARCH("",$S$3:$S$6255)),ROW($S$1:$S$6253),""),ROW(S6206))),"")</f>
        <v>Žeraviny</v>
      </c>
      <c r="U6208" t="s">
        <v>8121</v>
      </c>
      <c r="V6208">
        <v>599409.0</v>
      </c>
    </row>
    <row r="6209" spans="19:22" ht="12.75">
      <c r="S6209" t="str">
        <f>IF(ISNUMBER(SEARCH(ZAKL_DATA!$B$18,FU!$U6209)),U6209,"")</f>
        <v>Žerčice</v>
      </c>
      <c r="T6209" t="str">
        <f t="array" ref="T6209">IFERROR(INDEX($S$3:$S$6255,SMALL(IF(ISNUMBER(SEARCH("",$S$3:$S$6255)),ROW($S$1:$S$6253),""),ROW(S6207))),"")</f>
        <v>Žerčice</v>
      </c>
      <c r="U6209" t="s">
        <v>4628</v>
      </c>
      <c r="V6209">
        <v>599417.0</v>
      </c>
    </row>
    <row r="6210" spans="19:22" ht="12.75">
      <c r="S6210" t="str">
        <f>IF(ISNUMBER(SEARCH(ZAKL_DATA!$B$18,FU!$U6210)),U6210,"")</f>
        <v>Žeretice</v>
      </c>
      <c r="T6210" t="str">
        <f t="array" ref="T6210">IFERROR(INDEX($S$3:$S$6255,SMALL(IF(ISNUMBER(SEARCH("",$S$3:$S$6255)),ROW($S$1:$S$6253),""),ROW(S6208))),"")</f>
        <v>Žeretice</v>
      </c>
      <c r="U6210" t="s">
        <v>7283</v>
      </c>
      <c r="V6210">
        <v>599425.0</v>
      </c>
    </row>
    <row r="6211" spans="19:22" ht="12.75">
      <c r="S6211" t="str">
        <f>IF(ISNUMBER(SEARCH(ZAKL_DATA!$B$18,FU!$U6211)),U6211,"")</f>
        <v>Žermanice</v>
      </c>
      <c r="T6211" t="str">
        <f t="array" ref="T6211">IFERROR(INDEX($S$3:$S$6255,SMALL(IF(ISNUMBER(SEARCH("",$S$3:$S$6255)),ROW($S$1:$S$6253),""),ROW(S6209))),"")</f>
        <v>Žermanice</v>
      </c>
      <c r="U6211" t="s">
        <v>6818</v>
      </c>
      <c r="V6211">
        <v>599433.0</v>
      </c>
    </row>
    <row r="6212" spans="19:22" ht="12.75">
      <c r="S6212" t="str">
        <f>IF(ISNUMBER(SEARCH(ZAKL_DATA!$B$18,FU!$U6212)),U6212,"")</f>
        <v>Žernov</v>
      </c>
      <c r="T6212" t="str">
        <f t="array" ref="T6212">IFERROR(INDEX($S$3:$S$6255,SMALL(IF(ISNUMBER(SEARCH("",$S$3:$S$6255)),ROW($S$1:$S$6253),""),ROW(S6210))),"")</f>
        <v>Žernov</v>
      </c>
      <c r="U6212" t="s">
        <v>7347</v>
      </c>
      <c r="V6212">
        <v>599441.0</v>
      </c>
    </row>
    <row r="6213" spans="19:22" ht="12.75">
      <c r="S6213" t="str">
        <f>IF(ISNUMBER(SEARCH(ZAKL_DATA!$B$18,FU!$U6213)),U6213,"")</f>
        <v>Žernov</v>
      </c>
      <c r="T6213" t="str">
        <f t="array" ref="T6213">IFERROR(INDEX($S$3:$S$6255,SMALL(IF(ISNUMBER(SEARCH("",$S$3:$S$6255)),ROW($S$1:$S$6253),""),ROW(S6211))),"")</f>
        <v>Žernov</v>
      </c>
      <c r="U6213" t="s">
        <v>7347</v>
      </c>
      <c r="V6213">
        <v>599450.0</v>
      </c>
    </row>
    <row r="6214" spans="19:22" ht="12.75">
      <c r="S6214" t="str">
        <f>IF(ISNUMBER(SEARCH(ZAKL_DATA!$B$18,FU!$U6214)),U6214,"")</f>
        <v>Žernovice</v>
      </c>
      <c r="T6214" t="str">
        <f t="array" ref="T6214">IFERROR(INDEX($S$3:$S$6255,SMALL(IF(ISNUMBER(SEARCH("",$S$3:$S$6255)),ROW($S$1:$S$6253),""),ROW(S6212))),"")</f>
        <v>Žernovice</v>
      </c>
      <c r="U6214" t="s">
        <v>4645</v>
      </c>
      <c r="V6214">
        <v>599468.0</v>
      </c>
    </row>
    <row r="6215" spans="19:22" ht="12.75">
      <c r="S6215" t="str">
        <f>IF(ISNUMBER(SEARCH(ZAKL_DATA!$B$18,FU!$U6215)),U6215,"")</f>
        <v>Žernovník</v>
      </c>
      <c r="T6215" t="str">
        <f t="array" ref="T6215">IFERROR(INDEX($S$3:$S$6255,SMALL(IF(ISNUMBER(SEARCH("",$S$3:$S$6255)),ROW($S$1:$S$6253),""),ROW(S6213))),"")</f>
        <v>Žernovník</v>
      </c>
      <c r="U6215" t="s">
        <v>7846</v>
      </c>
      <c r="V6215">
        <v>599476.0</v>
      </c>
    </row>
    <row r="6216" spans="19:22" ht="12.75">
      <c r="S6216" t="str">
        <f>IF(ISNUMBER(SEARCH(ZAKL_DATA!$B$18,FU!$U6216)),U6216,"")</f>
        <v>Žerotice</v>
      </c>
      <c r="T6216" t="str">
        <f t="array" ref="T6216">IFERROR(INDEX($S$3:$S$6255,SMALL(IF(ISNUMBER(SEARCH("",$S$3:$S$6255)),ROW($S$1:$S$6253),""),ROW(S6214))),"")</f>
        <v>Žerotice</v>
      </c>
      <c r="U6216" t="s">
        <v>8676</v>
      </c>
      <c r="V6216">
        <v>599484.0</v>
      </c>
    </row>
    <row r="6217" spans="19:22" ht="12.75">
      <c r="S6217" t="str">
        <f>IF(ISNUMBER(SEARCH(ZAKL_DATA!$B$18,FU!$U6217)),U6217,"")</f>
        <v>Žerotín</v>
      </c>
      <c r="T6217" t="str">
        <f t="array" ref="T6217">IFERROR(INDEX($S$3:$S$6255,SMALL(IF(ISNUMBER(SEARCH("",$S$3:$S$6255)),ROW($S$1:$S$6253),""),ROW(S6215))),"")</f>
        <v>Žerotín</v>
      </c>
      <c r="U6217" t="s">
        <v>3698</v>
      </c>
      <c r="V6217">
        <v>599492.0</v>
      </c>
    </row>
    <row r="6218" spans="19:22" ht="12.75">
      <c r="S6218" t="str">
        <f>IF(ISNUMBER(SEARCH(ZAKL_DATA!$B$18,FU!$U6218)),U6218,"")</f>
        <v>Žerotín</v>
      </c>
      <c r="T6218" t="str">
        <f t="array" ref="T6218">IFERROR(INDEX($S$3:$S$6255,SMALL(IF(ISNUMBER(SEARCH("",$S$3:$S$6255)),ROW($S$1:$S$6253),""),ROW(S6216))),"")</f>
        <v>Žerotín</v>
      </c>
      <c r="U6218" t="s">
        <v>3698</v>
      </c>
      <c r="V6218">
        <v>599506.0</v>
      </c>
    </row>
    <row r="6219" spans="19:22" ht="12.75">
      <c r="S6219" t="str">
        <f>IF(ISNUMBER(SEARCH(ZAKL_DATA!$B$18,FU!$U6219)),U6219,"")</f>
        <v>Žerůtky</v>
      </c>
      <c r="T6219" t="str">
        <f t="array" ref="T6219">IFERROR(INDEX($S$3:$S$6255,SMALL(IF(ISNUMBER(SEARCH("",$S$3:$S$6255)),ROW($S$1:$S$6253),""),ROW(S6217))),"")</f>
        <v>Žerůtky</v>
      </c>
      <c r="U6219" t="s">
        <v>7847</v>
      </c>
      <c r="V6219">
        <v>599514.0</v>
      </c>
    </row>
    <row r="6220" spans="19:22" ht="12.75">
      <c r="S6220" t="str">
        <f>IF(ISNUMBER(SEARCH(ZAKL_DATA!$B$18,FU!$U6220)),U6220,"")</f>
        <v>Žerůtky</v>
      </c>
      <c r="T6220" t="str">
        <f t="array" ref="T6220">IFERROR(INDEX($S$3:$S$6255,SMALL(IF(ISNUMBER(SEARCH("",$S$3:$S$6255)),ROW($S$1:$S$6253),""),ROW(S6218))),"")</f>
        <v>Žerůtky</v>
      </c>
      <c r="U6220" t="s">
        <v>7847</v>
      </c>
      <c r="V6220">
        <v>599522.0</v>
      </c>
    </row>
    <row r="6221" spans="19:22" ht="12.75">
      <c r="S6221" t="str">
        <f>IF(ISNUMBER(SEARCH(ZAKL_DATA!$B$18,FU!$U6221)),U6221,"")</f>
        <v>Židlochovice</v>
      </c>
      <c r="T6221" t="str">
        <f t="array" ref="T6221">IFERROR(INDEX($S$3:$S$6255,SMALL(IF(ISNUMBER(SEARCH("",$S$3:$S$6255)),ROW($S$1:$S$6253),""),ROW(S6219))),"")</f>
        <v>Židlochovice</v>
      </c>
      <c r="U6221" t="s">
        <v>7954</v>
      </c>
      <c r="V6221">
        <v>599531.0</v>
      </c>
    </row>
    <row r="6222" spans="19:22" ht="12.75">
      <c r="S6222" t="str">
        <f>IF(ISNUMBER(SEARCH(ZAKL_DATA!$B$18,FU!$U6222)),U6222,"")</f>
        <v>Židněves</v>
      </c>
      <c r="T6222" t="str">
        <f t="array" ref="T6222">IFERROR(INDEX($S$3:$S$6255,SMALL(IF(ISNUMBER(SEARCH("",$S$3:$S$6255)),ROW($S$1:$S$6253),""),ROW(S6220))),"")</f>
        <v>Židněves</v>
      </c>
      <c r="U6222" t="s">
        <v>4629</v>
      </c>
      <c r="V6222">
        <v>599549.0</v>
      </c>
    </row>
    <row r="6223" spans="19:22" ht="12.75">
      <c r="S6223" t="str">
        <f>IF(ISNUMBER(SEARCH(ZAKL_DATA!$B$18,FU!$U6223)),U6223,"")</f>
        <v>Židovice</v>
      </c>
      <c r="T6223" t="str">
        <f t="array" ref="T6223">IFERROR(INDEX($S$3:$S$6255,SMALL(IF(ISNUMBER(SEARCH("",$S$3:$S$6255)),ROW($S$1:$S$6253),""),ROW(S6221))),"")</f>
        <v>Židovice</v>
      </c>
      <c r="U6223" t="s">
        <v>6674</v>
      </c>
      <c r="V6223">
        <v>599557.0</v>
      </c>
    </row>
    <row r="6224" spans="19:22" ht="12.75">
      <c r="S6224" t="str">
        <f>IF(ISNUMBER(SEARCH(ZAKL_DATA!$B$18,FU!$U6224)),U6224,"")</f>
        <v>Židovice</v>
      </c>
      <c r="T6224" t="str">
        <f t="array" ref="T6224">IFERROR(INDEX($S$3:$S$6255,SMALL(IF(ISNUMBER(SEARCH("",$S$3:$S$6255)),ROW($S$1:$S$6253),""),ROW(S6222))),"")</f>
        <v>Židovice</v>
      </c>
      <c r="U6224" t="s">
        <v>6674</v>
      </c>
      <c r="V6224">
        <v>599565.0</v>
      </c>
    </row>
    <row r="6225" spans="19:22" ht="12.75">
      <c r="S6225" t="str">
        <f>IF(ISNUMBER(SEARCH(ZAKL_DATA!$B$18,FU!$U6225)),U6225,"")</f>
        <v>Žihle</v>
      </c>
      <c r="T6225" t="str">
        <f t="array" ref="T6225">IFERROR(INDEX($S$3:$S$6255,SMALL(IF(ISNUMBER(SEARCH("",$S$3:$S$6255)),ROW($S$1:$S$6253),""),ROW(S6223))),"")</f>
        <v>Žihle</v>
      </c>
      <c r="U6225" t="s">
        <v>6169</v>
      </c>
      <c r="V6225">
        <v>599573.0</v>
      </c>
    </row>
    <row r="6226" spans="19:22" ht="12.75">
      <c r="S6226" t="str">
        <f>IF(ISNUMBER(SEARCH(ZAKL_DATA!$B$18,FU!$U6226)),U6226,"")</f>
        <v>Žihobce</v>
      </c>
      <c r="T6226" t="str">
        <f t="array" ref="T6226">IFERROR(INDEX($S$3:$S$6255,SMALL(IF(ISNUMBER(SEARCH("",$S$3:$S$6255)),ROW($S$1:$S$6253),""),ROW(S6224))),"")</f>
        <v>Žihobce</v>
      </c>
      <c r="U6226" t="s">
        <v>6059</v>
      </c>
      <c r="V6226">
        <v>599581.0</v>
      </c>
    </row>
    <row r="6227" spans="19:22" ht="12.75">
      <c r="S6227" t="str">
        <f>IF(ISNUMBER(SEARCH(ZAKL_DATA!$B$18,FU!$U6227)),U6227,"")</f>
        <v>Žichlínek</v>
      </c>
      <c r="T6227" t="str">
        <f t="array" ref="T6227">IFERROR(INDEX($S$3:$S$6255,SMALL(IF(ISNUMBER(SEARCH("",$S$3:$S$6255)),ROW($S$1:$S$6253),""),ROW(S6225))),"")</f>
        <v>Žichlínek</v>
      </c>
      <c r="U6227" t="s">
        <v>7762</v>
      </c>
      <c r="V6227">
        <v>599590.0</v>
      </c>
    </row>
    <row r="6228" spans="19:22" ht="12.75">
      <c r="S6228" t="str">
        <f>IF(ISNUMBER(SEARCH(ZAKL_DATA!$B$18,FU!$U6228)),U6228,"")</f>
        <v>Žichovice</v>
      </c>
      <c r="T6228" t="str">
        <f t="array" ref="T6228">IFERROR(INDEX($S$3:$S$6255,SMALL(IF(ISNUMBER(SEARCH("",$S$3:$S$6255)),ROW($S$1:$S$6253),""),ROW(S6226))),"")</f>
        <v>Žichovice</v>
      </c>
      <c r="U6228" t="s">
        <v>6060</v>
      </c>
      <c r="V6228">
        <v>599603.0</v>
      </c>
    </row>
    <row r="6229" spans="19:22" ht="12.75">
      <c r="S6229" t="str">
        <f>IF(ISNUMBER(SEARCH(ZAKL_DATA!$B$18,FU!$U6229)),U6229,"")</f>
        <v>Žilina</v>
      </c>
      <c r="T6229" t="str">
        <f t="array" ref="T6229">IFERROR(INDEX($S$3:$S$6255,SMALL(IF(ISNUMBER(SEARCH("",$S$3:$S$6255)),ROW($S$1:$S$6253),""),ROW(S6227))),"")</f>
        <v>Žilina</v>
      </c>
      <c r="U6229" t="s">
        <v>4271</v>
      </c>
      <c r="V6229">
        <v>599611.0</v>
      </c>
    </row>
    <row r="6230" spans="19:22" ht="12.75">
      <c r="S6230" t="str">
        <f>IF(ISNUMBER(SEARCH(ZAKL_DATA!$B$18,FU!$U6230)),U6230,"")</f>
        <v>Žilov</v>
      </c>
      <c r="T6230" t="str">
        <f t="array" ref="T6230">IFERROR(INDEX($S$3:$S$6255,SMALL(IF(ISNUMBER(SEARCH("",$S$3:$S$6255)),ROW($S$1:$S$6253),""),ROW(S6228))),"")</f>
        <v>Žilov</v>
      </c>
      <c r="U6230" t="s">
        <v>6170</v>
      </c>
      <c r="V6230">
        <v>599620.0</v>
      </c>
    </row>
    <row r="6231" spans="19:22" ht="12.75">
      <c r="S6231" t="str">
        <f>IF(ISNUMBER(SEARCH(ZAKL_DATA!$B$18,FU!$U6231)),U6231,"")</f>
        <v>Žim</v>
      </c>
      <c r="T6231" t="str">
        <f t="array" ref="T6231">IFERROR(INDEX($S$3:$S$6255,SMALL(IF(ISNUMBER(SEARCH("",$S$3:$S$6255)),ROW($S$1:$S$6253),""),ROW(S6229))),"")</f>
        <v>Žim</v>
      </c>
      <c r="U6231" t="s">
        <v>6809</v>
      </c>
      <c r="V6231">
        <v>599638.0</v>
      </c>
    </row>
    <row r="6232" spans="19:22" ht="12.75">
      <c r="S6232" t="str">
        <f>IF(ISNUMBER(SEARCH(ZAKL_DATA!$B$18,FU!$U6232)),U6232,"")</f>
        <v>Žimutice</v>
      </c>
      <c r="T6232" t="str">
        <f t="array" ref="T6232">IFERROR(INDEX($S$3:$S$6255,SMALL(IF(ISNUMBER(SEARCH("",$S$3:$S$6255)),ROW($S$1:$S$6253),""),ROW(S6230))),"")</f>
        <v>Žimutice</v>
      </c>
      <c r="U6232" t="s">
        <v>5219</v>
      </c>
      <c r="V6232">
        <v>599646.0</v>
      </c>
    </row>
    <row r="6233" spans="19:22" ht="12.75">
      <c r="S6233" t="str">
        <f>IF(ISNUMBER(SEARCH(ZAKL_DATA!$B$18,FU!$U6233)),U6233,"")</f>
        <v>Žinkovy</v>
      </c>
      <c r="T6233" t="str">
        <f t="array" ref="T6233">IFERROR(INDEX($S$3:$S$6255,SMALL(IF(ISNUMBER(SEARCH("",$S$3:$S$6255)),ROW($S$1:$S$6253),""),ROW(S6231))),"")</f>
        <v>Žinkovy</v>
      </c>
      <c r="U6233" t="s">
        <v>6111</v>
      </c>
      <c r="V6233">
        <v>599654.0</v>
      </c>
    </row>
    <row r="6234" spans="19:22" ht="12.75">
      <c r="S6234" t="str">
        <f>IF(ISNUMBER(SEARCH(ZAKL_DATA!$B$18,FU!$U6234)),U6234,"")</f>
        <v>Žirov</v>
      </c>
      <c r="T6234" t="str">
        <f t="array" ref="T6234">IFERROR(INDEX($S$3:$S$6255,SMALL(IF(ISNUMBER(SEARCH("",$S$3:$S$6255)),ROW($S$1:$S$6253),""),ROW(S6232))),"")</f>
        <v>Žirov</v>
      </c>
      <c r="U6234" t="s">
        <v>6326</v>
      </c>
      <c r="V6234">
        <v>599662.0</v>
      </c>
    </row>
    <row r="6235" spans="19:22" ht="12.75">
      <c r="S6235" t="str">
        <f>IF(ISNUMBER(SEARCH(ZAKL_DATA!$B$18,FU!$U6235)),U6235,"")</f>
        <v>Žirovnice</v>
      </c>
      <c r="T6235" t="str">
        <f t="array" ref="T6235">IFERROR(INDEX($S$3:$S$6255,SMALL(IF(ISNUMBER(SEARCH("",$S$3:$S$6255)),ROW($S$1:$S$6253),""),ROW(S6233))),"")</f>
        <v>Žirovnice</v>
      </c>
      <c r="U6235" t="s">
        <v>5507</v>
      </c>
      <c r="V6235">
        <v>599671.0</v>
      </c>
    </row>
    <row r="6236" spans="19:22" ht="12.75">
      <c r="S6236" t="str">
        <f>IF(ISNUMBER(SEARCH(ZAKL_DATA!$B$18,FU!$U6236)),U6236,"")</f>
        <v>Žíšov</v>
      </c>
      <c r="T6236" t="str">
        <f t="array" ref="T6236">IFERROR(INDEX($S$3:$S$6255,SMALL(IF(ISNUMBER(SEARCH("",$S$3:$S$6255)),ROW($S$1:$S$6253),""),ROW(S6234))),"")</f>
        <v>Žíšov</v>
      </c>
      <c r="U6236" t="s">
        <v>6499</v>
      </c>
      <c r="V6236">
        <v>599689.0</v>
      </c>
    </row>
    <row r="6237" spans="19:22" ht="12.75">
      <c r="S6237" t="str">
        <f>IF(ISNUMBER(SEARCH(ZAKL_DATA!$B$18,FU!$U6237)),U6237,"")</f>
        <v>Žitenice</v>
      </c>
      <c r="T6237" t="str">
        <f t="array" ref="T6237">IFERROR(INDEX($S$3:$S$6255,SMALL(IF(ISNUMBER(SEARCH("",$S$3:$S$6255)),ROW($S$1:$S$6253),""),ROW(S6235))),"")</f>
        <v>Žitenice</v>
      </c>
      <c r="U6237" t="s">
        <v>6675</v>
      </c>
      <c r="V6237">
        <v>599697.0</v>
      </c>
    </row>
    <row r="6238" spans="19:22" ht="12.75">
      <c r="S6238" t="str">
        <f>IF(ISNUMBER(SEARCH(ZAKL_DATA!$B$18,FU!$U6238)),U6238,"")</f>
        <v>Žítková</v>
      </c>
      <c r="T6238" t="str">
        <f t="array" ref="T6238">IFERROR(INDEX($S$3:$S$6255,SMALL(IF(ISNUMBER(SEARCH("",$S$3:$S$6255)),ROW($S$1:$S$6253),""),ROW(S6236))),"")</f>
        <v>Žítková</v>
      </c>
      <c r="U6238" t="s">
        <v>8519</v>
      </c>
      <c r="V6238">
        <v>599701.0</v>
      </c>
    </row>
    <row r="6239" spans="19:22" ht="12.75">
      <c r="S6239" t="str">
        <f>IF(ISNUMBER(SEARCH(ZAKL_DATA!$B$18,FU!$U6239)),U6239,"")</f>
        <v>Žitovlice</v>
      </c>
      <c r="T6239" t="str">
        <f t="array" ref="T6239">IFERROR(INDEX($S$3:$S$6255,SMALL(IF(ISNUMBER(SEARCH("",$S$3:$S$6255)),ROW($S$1:$S$6253),""),ROW(S6237))),"")</f>
        <v>Žitovlice</v>
      </c>
      <c r="U6239" t="s">
        <v>3662</v>
      </c>
      <c r="V6239">
        <v>599719.0</v>
      </c>
    </row>
    <row r="6240" spans="19:22" ht="12.75">
      <c r="S6240" t="str">
        <f>IF(ISNUMBER(SEARCH(ZAKL_DATA!$B$18,FU!$U6240)),U6240,"")</f>
        <v>Živanice</v>
      </c>
      <c r="T6240" t="str">
        <f t="array" ref="T6240">IFERROR(INDEX($S$3:$S$6255,SMALL(IF(ISNUMBER(SEARCH("",$S$3:$S$6255)),ROW($S$1:$S$6253),""),ROW(S6238))),"")</f>
        <v>Živanice</v>
      </c>
      <c r="U6240" t="s">
        <v>7425</v>
      </c>
      <c r="V6240">
        <v>599727.0</v>
      </c>
    </row>
    <row r="6241" spans="19:22" ht="12.75">
      <c r="S6241" t="str">
        <f>IF(ISNUMBER(SEARCH(ZAKL_DATA!$B$18,FU!$U6241)),U6241,"")</f>
        <v>Životice</v>
      </c>
      <c r="T6241" t="str">
        <f t="array" ref="T6241">IFERROR(INDEX($S$3:$S$6255,SMALL(IF(ISNUMBER(SEARCH("",$S$3:$S$6255)),ROW($S$1:$S$6253),""),ROW(S6239))),"")</f>
        <v>Životice</v>
      </c>
      <c r="U6241" t="s">
        <v>4885</v>
      </c>
      <c r="V6241">
        <v>599735.0</v>
      </c>
    </row>
    <row r="6242" spans="19:22" ht="12.75">
      <c r="S6242" t="str">
        <f>IF(ISNUMBER(SEARCH(ZAKL_DATA!$B$18,FU!$U6242)),U6242,"")</f>
        <v>Životice u Nového Jičína</v>
      </c>
      <c r="T6242" t="str">
        <f t="array" ref="T6242">IFERROR(INDEX($S$3:$S$6255,SMALL(IF(ISNUMBER(SEARCH("",$S$3:$S$6255)),ROW($S$1:$S$6253),""),ROW(S6240))),"")</f>
        <v>Životice u Nového Jičína</v>
      </c>
      <c r="U6242" t="s">
        <v>5342</v>
      </c>
      <c r="V6242">
        <v>599743.0</v>
      </c>
    </row>
    <row r="6243" spans="19:22" ht="12.75">
      <c r="S6243" t="str">
        <f>IF(ISNUMBER(SEARCH(ZAKL_DATA!$B$18,FU!$U6243)),U6243,"")</f>
        <v>Žiželice</v>
      </c>
      <c r="T6243" t="str">
        <f t="array" ref="T6243">IFERROR(INDEX($S$3:$S$6255,SMALL(IF(ISNUMBER(SEARCH("",$S$3:$S$6255)),ROW($S$1:$S$6253),""),ROW(S6241))),"")</f>
        <v>Žiželice</v>
      </c>
      <c r="U6243" t="s">
        <v>4348</v>
      </c>
      <c r="V6243">
        <v>599751.0</v>
      </c>
    </row>
    <row r="6244" spans="19:22" ht="12.75">
      <c r="S6244" t="str">
        <f>IF(ISNUMBER(SEARCH(ZAKL_DATA!$B$18,FU!$U6244)),U6244,"")</f>
        <v>Žiželice</v>
      </c>
      <c r="T6244" t="str">
        <f t="array" ref="T6244">IFERROR(INDEX($S$3:$S$6255,SMALL(IF(ISNUMBER(SEARCH("",$S$3:$S$6255)),ROW($S$1:$S$6253),""),ROW(S6242))),"")</f>
        <v>Žiželice</v>
      </c>
      <c r="U6244" t="s">
        <v>4348</v>
      </c>
      <c r="V6244">
        <v>599760.0</v>
      </c>
    </row>
    <row r="6245" spans="19:22" ht="12.75">
      <c r="S6245" t="str">
        <f>IF(ISNUMBER(SEARCH(ZAKL_DATA!$B$18,FU!$U6245)),U6245,"")</f>
        <v>Žižice</v>
      </c>
      <c r="T6245" t="str">
        <f t="array" ref="T6245">IFERROR(INDEX($S$3:$S$6255,SMALL(IF(ISNUMBER(SEARCH("",$S$3:$S$6255)),ROW($S$1:$S$6253),""),ROW(S6243))),"")</f>
        <v>Žižice</v>
      </c>
      <c r="U6245" t="s">
        <v>4272</v>
      </c>
      <c r="V6245">
        <v>599778.0</v>
      </c>
    </row>
    <row r="6246" spans="19:22" ht="12.75">
      <c r="S6246" t="str">
        <f>IF(ISNUMBER(SEARCH(ZAKL_DATA!$B$18,FU!$U6246)),U6246,"")</f>
        <v>Žižkovo Pole</v>
      </c>
      <c r="T6246" t="str">
        <f t="array" ref="T6246">IFERROR(INDEX($S$3:$S$6255,SMALL(IF(ISNUMBER(SEARCH("",$S$3:$S$6255)),ROW($S$1:$S$6253),""),ROW(S6244))),"")</f>
        <v>Žižkovo Pole</v>
      </c>
      <c r="U6246" t="s">
        <v>6953</v>
      </c>
      <c r="V6246">
        <v>599808.0</v>
      </c>
    </row>
    <row r="6247" spans="19:22" ht="12.75">
      <c r="S6247" t="str">
        <f>IF(ISNUMBER(SEARCH(ZAKL_DATA!$B$18,FU!$U6247)),U6247,"")</f>
        <v>Žlebské Chvalovice</v>
      </c>
      <c r="T6247" t="str">
        <f t="array" ref="T6247">IFERROR(INDEX($S$3:$S$6255,SMALL(IF(ISNUMBER(SEARCH("",$S$3:$S$6255)),ROW($S$1:$S$6253),""),ROW(S6245))),"")</f>
        <v>Žlebské Chvalovice</v>
      </c>
      <c r="U6247" t="s">
        <v>7301</v>
      </c>
      <c r="V6247">
        <v>599832.0</v>
      </c>
    </row>
    <row r="6248" spans="19:22" ht="12.75">
      <c r="S6248" t="str">
        <f>IF(ISNUMBER(SEARCH(ZAKL_DATA!$B$18,FU!$U6248)),U6248,"")</f>
        <v>Žleby</v>
      </c>
      <c r="T6248" t="str">
        <f t="array" ref="T6248">IFERROR(INDEX($S$3:$S$6255,SMALL(IF(ISNUMBER(SEARCH("",$S$3:$S$6255)),ROW($S$1:$S$6253),""),ROW(S6246))),"")</f>
        <v>Žleby</v>
      </c>
      <c r="U6248" t="s">
        <v>4418</v>
      </c>
      <c r="V6248">
        <v>599867.0</v>
      </c>
    </row>
    <row r="6249" spans="19:22" ht="12.75">
      <c r="S6249" t="str">
        <f>IF(ISNUMBER(SEARCH(ZAKL_DATA!$B$18,FU!$U6249)),U6249,"")</f>
        <v>Žlunice</v>
      </c>
      <c r="T6249" t="str">
        <f t="array" ref="T6249">IFERROR(INDEX($S$3:$S$6255,SMALL(IF(ISNUMBER(SEARCH("",$S$3:$S$6255)),ROW($S$1:$S$6253),""),ROW(S6247))),"")</f>
        <v>Žlunice</v>
      </c>
      <c r="U6249" t="s">
        <v>7284</v>
      </c>
      <c r="V6249">
        <v>599905.0</v>
      </c>
    </row>
    <row r="6250" spans="19:22" ht="12.75">
      <c r="S6250" t="str">
        <f>IF(ISNUMBER(SEARCH(ZAKL_DATA!$B$18,FU!$U6250)),U6250,"")</f>
        <v>Žlutava</v>
      </c>
      <c r="T6250" t="str">
        <f t="array" ref="T6250">IFERROR(INDEX($S$3:$S$6255,SMALL(IF(ISNUMBER(SEARCH("",$S$3:$S$6255)),ROW($S$1:$S$6253),""),ROW(S6248))),"")</f>
        <v>Žlutava</v>
      </c>
      <c r="U6250" t="s">
        <v>8059</v>
      </c>
      <c r="V6250">
        <v>599921.0</v>
      </c>
    </row>
    <row r="6251" spans="19:22" ht="12.75">
      <c r="S6251" t="str">
        <f>IF(ISNUMBER(SEARCH(ZAKL_DATA!$B$18,FU!$U6251)),U6251,"")</f>
        <v>Žlutice</v>
      </c>
      <c r="T6251" t="str">
        <f t="array" ref="T6251">IFERROR(INDEX($S$3:$S$6255,SMALL(IF(ISNUMBER(SEARCH("",$S$3:$S$6255)),ROW($S$1:$S$6253),""),ROW(S6249))),"")</f>
        <v>Žlutice</v>
      </c>
      <c r="U6251" t="s">
        <v>5996</v>
      </c>
      <c r="V6251">
        <v>599930.0</v>
      </c>
    </row>
    <row r="6252" spans="19:22" ht="12.75">
      <c r="S6252" t="str">
        <f>IF(ISNUMBER(SEARCH(ZAKL_DATA!$B$18,FU!$U6252)),U6252,"")</f>
        <v>Žulová</v>
      </c>
      <c r="T6252" t="str">
        <f t="array" ref="T6252">IFERROR(INDEX($S$3:$S$6255,SMALL(IF(ISNUMBER(SEARCH("",$S$3:$S$6255)),ROW($S$1:$S$6253),""),ROW(S6250))),"")</f>
        <v>Žulová</v>
      </c>
      <c r="U6252" t="s">
        <v>5013</v>
      </c>
      <c r="V6252">
        <v>599948.0</v>
      </c>
    </row>
    <row r="6253" spans="19:22" ht="12.75">
      <c r="S6253" t="str">
        <f>IF(ISNUMBER(SEARCH(ZAKL_DATA!$B$18,FU!$U6253)),U6253,"")</f>
        <v>Žumberk</v>
      </c>
      <c r="T6253" t="str">
        <f t="array" ref="T6253">IFERROR(INDEX($S$3:$S$6255,SMALL(IF(ISNUMBER(SEARCH("",$S$3:$S$6255)),ROW($S$1:$S$6253),""),ROW(S6251))),"")</f>
        <v>Žumberk</v>
      </c>
      <c r="U6253" t="s">
        <v>7181</v>
      </c>
      <c r="V6253">
        <v>599956.0</v>
      </c>
    </row>
    <row r="6254" spans="19:22" ht="12.75">
      <c r="S6254" t="str">
        <f>IF(ISNUMBER(SEARCH(ZAKL_DATA!$B$18,FU!$U6254)),U6254,"")</f>
        <v>Županovice</v>
      </c>
      <c r="T6254" t="str">
        <f t="array" ref="T6254">IFERROR(INDEX($S$3:$S$6255,SMALL(IF(ISNUMBER(SEARCH("",$S$3:$S$6255)),ROW($S$1:$S$6253),""),ROW(S6252))),"")</f>
        <v>Županovice</v>
      </c>
      <c r="U6254" t="s">
        <v>6371</v>
      </c>
      <c r="V6254">
        <v>599964.0</v>
      </c>
    </row>
    <row r="6255" spans="19:22" ht="12.75">
      <c r="S6255" t="str">
        <f>IF(ISNUMBER(SEARCH(ZAKL_DATA!$B$18,FU!$U6255)),U6255,"")</f>
        <v>Županovice</v>
      </c>
      <c r="T6255" t="str">
        <f t="array" ref="T6255">IFERROR(INDEX($S$3:$S$6255,SMALL(IF(ISNUMBER(SEARCH("",$S$3:$S$6255)),ROW($S$1:$S$6253),""),ROW(S6253))),"")</f>
        <v>Županovice</v>
      </c>
      <c r="U6255" t="s">
        <v>6371</v>
      </c>
      <c r="V6255">
        <v>599999.0</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8000860214233"/>
    <outlinePr summaryBelow="0" summaryRight="0"/>
  </sheetPr>
  <dimension ref="A1:E41"/>
  <sheetViews>
    <sheetView showOutlineSymbols="0" workbookViewId="0" topLeftCell="A17">
      <selection pane="topLeft" activeCell="A41" sqref="A41:E41"/>
    </sheetView>
  </sheetViews>
  <sheetFormatPr defaultColWidth="9.144285714285713" defaultRowHeight="12.75"/>
  <cols>
    <col min="1" max="1" width="6.714285714285714" style="4" customWidth="1"/>
    <col min="2" max="2" width="39.142857142857146" style="4" customWidth="1"/>
    <col min="3" max="5" width="17.714285714285715" style="4" customWidth="1"/>
    <col min="6" max="16384" width="9.142857142857142" style="5"/>
  </cols>
  <sheetData>
    <row r="1" spans="1:5" ht="26.1" customHeight="1" thickBot="1">
      <c r="A1" s="809" t="s">
        <v>302</v>
      </c>
      <c r="B1" s="810"/>
      <c r="C1" s="810"/>
      <c r="D1" s="810"/>
      <c r="E1" s="810"/>
    </row>
    <row r="2" spans="1:5" ht="12" customHeight="1">
      <c r="A2" s="739" t="s">
        <v>163</v>
      </c>
      <c r="B2" s="729" t="s">
        <v>167</v>
      </c>
      <c r="C2" s="815"/>
      <c r="D2" s="735" t="s">
        <v>181</v>
      </c>
      <c r="E2" s="814"/>
    </row>
    <row r="3" spans="1:5" ht="12" customHeight="1">
      <c r="A3" s="818"/>
      <c r="B3" s="816"/>
      <c r="C3" s="817"/>
      <c r="D3" s="160" t="s">
        <v>164</v>
      </c>
      <c r="E3" s="158" t="s">
        <v>192</v>
      </c>
    </row>
    <row r="4" spans="1:5" ht="26.1" customHeight="1">
      <c r="A4" s="27">
        <v>1.0</v>
      </c>
      <c r="B4" s="679" t="s">
        <v>9113</v>
      </c>
      <c r="C4" s="819"/>
      <c r="D4" s="47">
        <v>0.0</v>
      </c>
      <c r="E4" s="39"/>
    </row>
    <row r="5" spans="1:5" ht="17.1" customHeight="1" thickBot="1">
      <c r="A5" s="34">
        <v>2.0</v>
      </c>
      <c r="B5" s="797" t="s">
        <v>364</v>
      </c>
      <c r="C5" s="813"/>
      <c r="D5" s="192" t="s">
        <v>365</v>
      </c>
      <c r="E5" s="194" t="s">
        <v>365</v>
      </c>
    </row>
    <row r="6" spans="1:5" ht="12" customHeight="1" thickBot="1">
      <c r="A6" s="811" t="s">
        <v>3579</v>
      </c>
      <c r="B6" s="812"/>
      <c r="C6" s="812"/>
      <c r="D6" s="812"/>
      <c r="E6" s="812"/>
    </row>
    <row r="7" spans="1:5" ht="12" customHeight="1">
      <c r="A7" s="739" t="s">
        <v>163</v>
      </c>
      <c r="B7" s="729" t="s">
        <v>167</v>
      </c>
      <c r="C7" s="815"/>
      <c r="D7" s="735" t="s">
        <v>181</v>
      </c>
      <c r="E7" s="814"/>
    </row>
    <row r="8" spans="1:5" ht="12" customHeight="1">
      <c r="A8" s="818"/>
      <c r="B8" s="816"/>
      <c r="C8" s="817"/>
      <c r="D8" s="160" t="s">
        <v>164</v>
      </c>
      <c r="E8" s="158" t="s">
        <v>192</v>
      </c>
    </row>
    <row r="9" spans="1:5" ht="17.1" customHeight="1">
      <c r="A9" s="32">
        <v>1.0</v>
      </c>
      <c r="B9" s="673" t="s">
        <v>287</v>
      </c>
      <c r="C9" s="675"/>
      <c r="D9" s="47">
        <v>0.0</v>
      </c>
      <c r="E9" s="20"/>
    </row>
    <row r="10" spans="1:5" ht="17.1" customHeight="1">
      <c r="A10" s="32">
        <v>2.0</v>
      </c>
      <c r="B10" s="673" t="s">
        <v>288</v>
      </c>
      <c r="C10" s="675"/>
      <c r="D10" s="47">
        <v>0.0</v>
      </c>
      <c r="E10" s="20"/>
    </row>
    <row r="11" spans="1:5" ht="17.1" customHeight="1">
      <c r="A11" s="81">
        <v>3.0</v>
      </c>
      <c r="B11" s="673" t="s">
        <v>364</v>
      </c>
      <c r="C11" s="675"/>
      <c r="D11" s="192" t="s">
        <v>365</v>
      </c>
      <c r="E11" s="194" t="s">
        <v>365</v>
      </c>
    </row>
    <row r="12" spans="1:5" ht="17.1" customHeight="1">
      <c r="A12" s="27">
        <v>4.0</v>
      </c>
      <c r="B12" s="673" t="s">
        <v>3580</v>
      </c>
      <c r="C12" s="675"/>
      <c r="D12" s="47">
        <f>SUM(D9:D10)</f>
        <v>0.0</v>
      </c>
      <c r="E12" s="39"/>
    </row>
    <row r="13" spans="1:5" ht="17.1" customHeight="1" thickBot="1">
      <c r="A13" s="34" t="s">
        <v>355</v>
      </c>
      <c r="B13" s="662" t="s">
        <v>289</v>
      </c>
      <c r="C13" s="725"/>
      <c r="D13" s="80">
        <v>0.0</v>
      </c>
      <c r="E13" s="21"/>
    </row>
    <row r="14" spans="1:5" ht="14.25" thickBot="1">
      <c r="A14" s="825" t="s">
        <v>222</v>
      </c>
      <c r="B14" s="594"/>
      <c r="C14" s="826" t="s">
        <v>369</v>
      </c>
      <c r="D14" s="827"/>
      <c r="E14" s="176"/>
    </row>
    <row r="15" spans="1:5" ht="12" customHeight="1">
      <c r="A15" s="739" t="s">
        <v>163</v>
      </c>
      <c r="B15" s="729" t="s">
        <v>167</v>
      </c>
      <c r="C15" s="815"/>
      <c r="D15" s="735" t="s">
        <v>181</v>
      </c>
      <c r="E15" s="814"/>
    </row>
    <row r="16" spans="1:5" ht="12" customHeight="1">
      <c r="A16" s="818"/>
      <c r="B16" s="816"/>
      <c r="C16" s="817"/>
      <c r="D16" s="160" t="s">
        <v>164</v>
      </c>
      <c r="E16" s="158" t="s">
        <v>192</v>
      </c>
    </row>
    <row r="17" spans="1:5" ht="26.1" customHeight="1">
      <c r="A17" s="81" t="s">
        <v>158</v>
      </c>
      <c r="B17" s="655" t="s">
        <v>157</v>
      </c>
      <c r="C17" s="677"/>
      <c r="D17" s="83">
        <v>0.0</v>
      </c>
      <c r="E17" s="20"/>
    </row>
    <row r="18" spans="1:5" ht="26.1" customHeight="1">
      <c r="A18" s="81" t="s">
        <v>349</v>
      </c>
      <c r="B18" s="655" t="s">
        <v>3581</v>
      </c>
      <c r="C18" s="677"/>
      <c r="D18" s="82">
        <f>+Př_I!E12</f>
        <v>0.0</v>
      </c>
      <c r="E18" s="39"/>
    </row>
    <row r="19" spans="1:5" ht="26.1" customHeight="1">
      <c r="A19" s="81" t="s">
        <v>350</v>
      </c>
      <c r="B19" s="655" t="s">
        <v>9033</v>
      </c>
      <c r="C19" s="677"/>
      <c r="D19" s="82">
        <f>+Př_I!E16</f>
        <v>0.0</v>
      </c>
      <c r="E19" s="39"/>
    </row>
    <row r="20" spans="1:5" ht="26.1" customHeight="1">
      <c r="A20" s="81">
        <v>4.0</v>
      </c>
      <c r="B20" s="655" t="s">
        <v>3582</v>
      </c>
      <c r="C20" s="677"/>
      <c r="D20" s="82">
        <f>+D19+D17</f>
        <v>0.0</v>
      </c>
      <c r="E20" s="39"/>
    </row>
    <row r="21" spans="1:5" ht="35.1" customHeight="1" thickBot="1">
      <c r="A21" s="81">
        <v>5.0</v>
      </c>
      <c r="B21" s="655" t="s">
        <v>3583</v>
      </c>
      <c r="C21" s="677"/>
      <c r="D21" s="82">
        <f>MAX(+D18-D19,0)+MAX('7'!C30-'6'!D20,0)</f>
        <v>0.0</v>
      </c>
      <c r="E21" s="39"/>
    </row>
    <row r="22" spans="1:5" ht="14.25" thickBot="1">
      <c r="A22" s="811" t="s">
        <v>223</v>
      </c>
      <c r="B22" s="795"/>
      <c r="C22" s="795"/>
      <c r="D22" s="795"/>
      <c r="E22" s="795"/>
    </row>
    <row r="23" spans="1:5" ht="12" customHeight="1">
      <c r="A23" s="820" t="s">
        <v>163</v>
      </c>
      <c r="B23" s="177" t="s">
        <v>194</v>
      </c>
      <c r="C23" s="177" t="s">
        <v>168</v>
      </c>
      <c r="D23" s="177" t="s">
        <v>168</v>
      </c>
      <c r="E23" s="178" t="s">
        <v>171</v>
      </c>
    </row>
    <row r="24" spans="1:5" ht="12" customHeight="1">
      <c r="A24" s="821"/>
      <c r="B24" s="179" t="s">
        <v>150</v>
      </c>
      <c r="C24" s="179" t="s">
        <v>169</v>
      </c>
      <c r="D24" s="179" t="s">
        <v>170</v>
      </c>
      <c r="E24" s="180" t="s">
        <v>172</v>
      </c>
    </row>
    <row r="25" spans="1:5" ht="12" customHeight="1">
      <c r="A25" s="822"/>
      <c r="B25" s="179" t="s">
        <v>195</v>
      </c>
      <c r="C25" s="179"/>
      <c r="D25" s="179"/>
      <c r="E25" s="180" t="s">
        <v>9034</v>
      </c>
    </row>
    <row r="26" spans="1:5" ht="12" customHeight="1">
      <c r="A26" s="32">
        <v>0.0</v>
      </c>
      <c r="B26" s="169">
        <v>1.0</v>
      </c>
      <c r="C26" s="169">
        <v>2.0</v>
      </c>
      <c r="D26" s="169">
        <v>3.0</v>
      </c>
      <c r="E26" s="170">
        <v>4.0</v>
      </c>
    </row>
    <row r="27" spans="1:5" ht="17.1" customHeight="1">
      <c r="A27" s="85">
        <v>1.0</v>
      </c>
      <c r="B27" s="55" t="s">
        <v>3584</v>
      </c>
      <c r="C27" s="58">
        <v>0.0</v>
      </c>
      <c r="D27" s="58">
        <v>0.0</v>
      </c>
      <c r="E27" s="84">
        <f t="shared" si="0" ref="E27:E35">+C27+D27</f>
        <v>0.0</v>
      </c>
    </row>
    <row r="28" spans="1:5" ht="26.1" customHeight="1">
      <c r="A28" s="27">
        <v>2.0</v>
      </c>
      <c r="B28" s="62" t="s">
        <v>9035</v>
      </c>
      <c r="C28" s="58">
        <v>0.0</v>
      </c>
      <c r="D28" s="58">
        <v>0.0</v>
      </c>
      <c r="E28" s="84">
        <f t="shared" si="0"/>
        <v>0.0</v>
      </c>
    </row>
    <row r="29" spans="1:5" ht="26.1" customHeight="1">
      <c r="A29" s="27">
        <v>3.0</v>
      </c>
      <c r="B29" s="266" t="s">
        <v>303</v>
      </c>
      <c r="C29" s="58">
        <v>0.0</v>
      </c>
      <c r="D29" s="58">
        <v>0.0</v>
      </c>
      <c r="E29" s="84">
        <f>+C29+D29</f>
        <v>0.0</v>
      </c>
    </row>
    <row r="30" spans="1:5" ht="26.1" customHeight="1">
      <c r="A30" s="27">
        <v>4.0</v>
      </c>
      <c r="B30" s="62" t="s">
        <v>304</v>
      </c>
      <c r="C30" s="58">
        <v>0.0</v>
      </c>
      <c r="D30" s="58">
        <v>0.0</v>
      </c>
      <c r="E30" s="84">
        <f>+C30+D30</f>
        <v>0.0</v>
      </c>
    </row>
    <row r="31" spans="1:5" ht="26.1" customHeight="1">
      <c r="A31" s="27">
        <v>5.0</v>
      </c>
      <c r="B31" s="62" t="s">
        <v>305</v>
      </c>
      <c r="C31" s="58">
        <v>0.0</v>
      </c>
      <c r="D31" s="58">
        <v>0.0</v>
      </c>
      <c r="E31" s="84">
        <f t="shared" si="0"/>
        <v>0.0</v>
      </c>
    </row>
    <row r="32" spans="1:5" ht="26.1" customHeight="1">
      <c r="A32" s="32">
        <v>6.0</v>
      </c>
      <c r="B32" s="470" t="s">
        <v>364</v>
      </c>
      <c r="C32" s="192" t="s">
        <v>365</v>
      </c>
      <c r="D32" s="192" t="s">
        <v>365</v>
      </c>
      <c r="E32" s="194" t="s">
        <v>365</v>
      </c>
    </row>
    <row r="33" spans="1:5" ht="26.1" customHeight="1">
      <c r="A33" s="32">
        <v>7.0</v>
      </c>
      <c r="B33" s="62" t="s">
        <v>3585</v>
      </c>
      <c r="C33" s="58">
        <v>0.0</v>
      </c>
      <c r="D33" s="58">
        <v>0.0</v>
      </c>
      <c r="E33" s="84">
        <f t="shared" si="0"/>
        <v>0.0</v>
      </c>
    </row>
    <row r="34" spans="1:5" ht="26.1" customHeight="1">
      <c r="A34" s="32">
        <v>8.0</v>
      </c>
      <c r="B34" s="193" t="s">
        <v>364</v>
      </c>
      <c r="C34" s="192" t="s">
        <v>365</v>
      </c>
      <c r="D34" s="192" t="s">
        <v>365</v>
      </c>
      <c r="E34" s="194" t="s">
        <v>365</v>
      </c>
    </row>
    <row r="35" spans="1:5" ht="26.1" customHeight="1" thickBot="1">
      <c r="A35" s="34">
        <v>9.0</v>
      </c>
      <c r="B35" s="86" t="s">
        <v>9036</v>
      </c>
      <c r="C35" s="73">
        <v>0.0</v>
      </c>
      <c r="D35" s="73">
        <v>0.0</v>
      </c>
      <c r="E35" s="93">
        <f t="shared" si="0"/>
        <v>0.0</v>
      </c>
    </row>
    <row r="36" spans="1:5" ht="13.5" thickBot="1">
      <c r="A36" s="103" t="s">
        <v>196</v>
      </c>
      <c r="B36" s="145"/>
      <c r="C36" s="145"/>
      <c r="D36" s="145"/>
      <c r="E36" s="145"/>
    </row>
    <row r="37" spans="1:5" ht="12" customHeight="1">
      <c r="A37" s="739" t="s">
        <v>163</v>
      </c>
      <c r="B37" s="823" t="s">
        <v>167</v>
      </c>
      <c r="C37" s="96" t="s">
        <v>184</v>
      </c>
      <c r="D37" s="735" t="s">
        <v>185</v>
      </c>
      <c r="E37" s="814"/>
    </row>
    <row r="38" spans="1:5" ht="12" customHeight="1">
      <c r="A38" s="818"/>
      <c r="B38" s="824"/>
      <c r="C38" s="97" t="s">
        <v>183</v>
      </c>
      <c r="D38" s="160" t="s">
        <v>164</v>
      </c>
      <c r="E38" s="158" t="s">
        <v>192</v>
      </c>
    </row>
    <row r="39" spans="1:5" ht="18" customHeight="1">
      <c r="A39" s="17">
        <v>1.0</v>
      </c>
      <c r="B39" s="18" t="s">
        <v>280</v>
      </c>
      <c r="C39" s="90" t="s">
        <v>177</v>
      </c>
      <c r="D39" s="58">
        <v>0.0</v>
      </c>
      <c r="E39" s="20"/>
    </row>
    <row r="40" spans="1:5" ht="26.1" customHeight="1" thickBot="1">
      <c r="A40" s="91">
        <v>2.0</v>
      </c>
      <c r="B40" s="99" t="s">
        <v>361</v>
      </c>
      <c r="C40" s="90" t="s">
        <v>256</v>
      </c>
      <c r="D40" s="73">
        <v>0.0</v>
      </c>
      <c r="E40" s="92"/>
    </row>
    <row r="41" spans="1:5" ht="12" customHeight="1">
      <c r="A41" s="747">
        <v>6.0</v>
      </c>
      <c r="B41" s="747"/>
      <c r="C41" s="747"/>
      <c r="D41" s="747"/>
      <c r="E41" s="747"/>
    </row>
  </sheetData>
  <sheetProtection algorithmName="SHA-512" hashValue="SKrizgBXAYOskkovmbwj/x0LkqFg+iHmc9C6mJ1SR7WmAV8w8iAeaJMS9POAczDsBhVjpB4wks23RIrRC3WCIg==" saltValue="Jx2iVHUoN4jqnWI2yxFQWQ==" spinCount="100000" sheet="1" objects="1" scenarios="1"/>
  <mergeCells count="31">
    <mergeCell ref="B10:C10"/>
    <mergeCell ref="B11:C11"/>
    <mergeCell ref="B12:C12"/>
    <mergeCell ref="B13:C13"/>
    <mergeCell ref="B20:C20"/>
    <mergeCell ref="A14:B14"/>
    <mergeCell ref="B17:C17"/>
    <mergeCell ref="B18:C18"/>
    <mergeCell ref="C14:D14"/>
    <mergeCell ref="A41:E41"/>
    <mergeCell ref="B15:C16"/>
    <mergeCell ref="A22:E22"/>
    <mergeCell ref="D37:E37"/>
    <mergeCell ref="D15:E15"/>
    <mergeCell ref="A23:A25"/>
    <mergeCell ref="A15:A16"/>
    <mergeCell ref="B37:B38"/>
    <mergeCell ref="B19:C19"/>
    <mergeCell ref="A37:A38"/>
    <mergeCell ref="B21:C21"/>
    <mergeCell ref="A1:E1"/>
    <mergeCell ref="A6:E6"/>
    <mergeCell ref="B9:C9"/>
    <mergeCell ref="B5:C5"/>
    <mergeCell ref="D2:E2"/>
    <mergeCell ref="D7:E7"/>
    <mergeCell ref="B2:C3"/>
    <mergeCell ref="A2:A3"/>
    <mergeCell ref="A7:A8"/>
    <mergeCell ref="B7:C8"/>
    <mergeCell ref="B4:C4"/>
  </mergeCells>
  <printOptions horizontalCentered="1" verticalCentered="1"/>
  <pageMargins left="0.1968503937007874" right="0.1968503937007874" top="0.4330708661417323" bottom="0.3937007874015748" header="0.31496062992125984" footer="0.31496062992125984"/>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8000860214233"/>
    <outlinePr summaryBelow="0" summaryRight="0"/>
    <pageSetUpPr fitToPage="1"/>
  </sheetPr>
  <dimension ref="A1:M61"/>
  <sheetViews>
    <sheetView showOutlineSymbols="0" workbookViewId="0" topLeftCell="A1">
      <selection pane="topLeft" activeCell="C3" sqref="C3"/>
    </sheetView>
  </sheetViews>
  <sheetFormatPr defaultColWidth="9.144285714285713" defaultRowHeight="12.75"/>
  <cols>
    <col min="1" max="1" width="6.714285714285714" style="5" customWidth="1"/>
    <col min="2" max="2" width="59.57142857142857" style="4" customWidth="1"/>
    <col min="3" max="4" width="17.714285714285715" style="4" customWidth="1"/>
    <col min="5" max="16384" width="9.142857142857142" style="5"/>
  </cols>
  <sheetData>
    <row r="1" spans="1:4" s="43" customFormat="1" ht="12" customHeight="1">
      <c r="A1" s="830" t="s">
        <v>163</v>
      </c>
      <c r="B1" s="832"/>
      <c r="C1" s="834" t="s">
        <v>181</v>
      </c>
      <c r="D1" s="835"/>
    </row>
    <row r="2" spans="1:4" s="43" customFormat="1" ht="12" customHeight="1">
      <c r="A2" s="831"/>
      <c r="B2" s="833"/>
      <c r="C2" s="181" t="s">
        <v>164</v>
      </c>
      <c r="D2" s="170" t="s">
        <v>192</v>
      </c>
    </row>
    <row r="3" spans="1:4" ht="68.1" customHeight="1">
      <c r="A3" s="54">
        <v>200.0</v>
      </c>
      <c r="B3" s="61" t="s">
        <v>3586</v>
      </c>
      <c r="C3" s="59">
        <f>+'2'!E5+'2'!E16-'2'!E32</f>
        <v>0.0</v>
      </c>
      <c r="D3" s="39"/>
    </row>
    <row r="4" spans="1:4" ht="17.1" customHeight="1">
      <c r="A4" s="27">
        <v>201.0</v>
      </c>
      <c r="B4" s="53" t="s">
        <v>235</v>
      </c>
      <c r="C4" s="47">
        <v>0.0</v>
      </c>
      <c r="D4" s="39"/>
    </row>
    <row r="5" spans="1:4" ht="21.95" customHeight="1">
      <c r="A5" s="27" t="s">
        <v>236</v>
      </c>
      <c r="B5" s="62" t="s">
        <v>3587</v>
      </c>
      <c r="C5" s="47">
        <v>0.0</v>
      </c>
      <c r="D5" s="39"/>
    </row>
    <row r="6" spans="1:4" ht="68.1" customHeight="1" thickBot="1">
      <c r="A6" s="27">
        <v>220.0</v>
      </c>
      <c r="B6" s="50" t="s">
        <v>3588</v>
      </c>
      <c r="C6" s="48">
        <f>C3-C4-C5</f>
        <v>0.0</v>
      </c>
      <c r="D6" s="39"/>
    </row>
    <row r="7" spans="1:4" ht="3" customHeight="1" thickBot="1">
      <c r="A7" s="668"/>
      <c r="B7" s="795"/>
      <c r="C7" s="795"/>
      <c r="D7" s="795"/>
    </row>
    <row r="8" spans="1:4" ht="12" customHeight="1">
      <c r="A8" s="830" t="s">
        <v>163</v>
      </c>
      <c r="B8" s="832"/>
      <c r="C8" s="834" t="s">
        <v>181</v>
      </c>
      <c r="D8" s="835"/>
    </row>
    <row r="9" spans="1:4" ht="12" customHeight="1">
      <c r="A9" s="831"/>
      <c r="B9" s="833"/>
      <c r="C9" s="181" t="s">
        <v>164</v>
      </c>
      <c r="D9" s="170" t="s">
        <v>192</v>
      </c>
    </row>
    <row r="10" spans="1:4" ht="17.1" customHeight="1">
      <c r="A10" s="54">
        <v>230.0</v>
      </c>
      <c r="B10" s="55" t="s">
        <v>237</v>
      </c>
      <c r="C10" s="59">
        <f>+'5'!F24</f>
        <v>0.0</v>
      </c>
      <c r="D10" s="267"/>
    </row>
    <row r="11" spans="1:4" ht="17.1" customHeight="1">
      <c r="A11" s="27" t="s">
        <v>3589</v>
      </c>
      <c r="B11" s="182"/>
      <c r="C11" s="47">
        <v>0.0</v>
      </c>
      <c r="D11" s="39"/>
    </row>
    <row r="12" spans="1:4" ht="17.1" customHeight="1">
      <c r="A12" s="27">
        <v>241.0</v>
      </c>
      <c r="B12" s="182"/>
      <c r="C12" s="47">
        <v>0.0</v>
      </c>
      <c r="D12" s="39"/>
    </row>
    <row r="13" spans="1:4" ht="21.95" customHeight="1">
      <c r="A13" s="27">
        <v>242.0</v>
      </c>
      <c r="B13" s="50" t="s">
        <v>9114</v>
      </c>
      <c r="C13" s="47">
        <f>+'5'!F35</f>
        <v>0.0</v>
      </c>
      <c r="D13" s="39"/>
    </row>
    <row r="14" spans="1:4" ht="21.95" customHeight="1">
      <c r="A14" s="27">
        <v>243.0</v>
      </c>
      <c r="B14" s="50" t="s">
        <v>306</v>
      </c>
      <c r="C14" s="47">
        <f>+'5'!F44</f>
        <v>0.0</v>
      </c>
      <c r="D14" s="39"/>
    </row>
    <row r="15" spans="1:13" ht="48" customHeight="1" thickBot="1">
      <c r="A15" s="27">
        <v>250.0</v>
      </c>
      <c r="B15" s="50" t="s">
        <v>9080</v>
      </c>
      <c r="C15" s="523">
        <f>IF(C6&gt;300000,"LIMIT",MAX(+C6-C10-C11-C12-C13-C14,0))</f>
        <v>0.0</v>
      </c>
      <c r="D15" s="39"/>
      <c r="E15" s="828"/>
      <c r="F15" s="829"/>
      <c r="G15" s="829"/>
      <c r="H15" s="829"/>
      <c r="I15" s="829"/>
      <c r="J15" s="829"/>
      <c r="K15" s="829"/>
      <c r="L15" s="829"/>
      <c r="M15" s="829"/>
    </row>
    <row r="16" spans="1:4" ht="3" customHeight="1" thickBot="1">
      <c r="A16" s="668"/>
      <c r="B16" s="795"/>
      <c r="C16" s="795"/>
      <c r="D16" s="795"/>
    </row>
    <row r="17" spans="1:4" ht="21.95" customHeight="1">
      <c r="A17" s="51">
        <v>251.0</v>
      </c>
      <c r="B17" s="52" t="s">
        <v>307</v>
      </c>
      <c r="C17" s="49">
        <v>0.0</v>
      </c>
      <c r="D17" s="159"/>
    </row>
    <row r="18" spans="1:4" ht="21.95" customHeight="1">
      <c r="A18" s="27">
        <v>260.0</v>
      </c>
      <c r="B18" s="62" t="s">
        <v>308</v>
      </c>
      <c r="C18" s="47">
        <f>FLOOR(+MIN(0.3*C15,'6'!D4),1)</f>
        <v>0.0</v>
      </c>
      <c r="D18" s="39"/>
    </row>
    <row r="19" spans="1:4" ht="48" customHeight="1" thickBot="1">
      <c r="A19" s="27">
        <v>270.0</v>
      </c>
      <c r="B19" s="64" t="s">
        <v>9115</v>
      </c>
      <c r="C19" s="48">
        <f>MAX(+ROUND(+C15-C17-C18-499.9,-3),0)</f>
        <v>0.0</v>
      </c>
      <c r="D19" s="39"/>
    </row>
    <row r="20" spans="1:4" ht="3" customHeight="1" thickBot="1">
      <c r="A20" s="668"/>
      <c r="B20" s="795"/>
      <c r="C20" s="795"/>
      <c r="D20" s="795"/>
    </row>
    <row r="21" spans="1:4" ht="21.95" customHeight="1">
      <c r="A21" s="51">
        <v>280.0</v>
      </c>
      <c r="B21" s="52" t="s">
        <v>271</v>
      </c>
      <c r="C21" s="65">
        <v>0.19</v>
      </c>
      <c r="D21" s="159"/>
    </row>
    <row r="22" spans="1:4" ht="17.1" customHeight="1" thickBot="1">
      <c r="A22" s="27">
        <v>290.0</v>
      </c>
      <c r="B22" s="53" t="s">
        <v>3590</v>
      </c>
      <c r="C22" s="48">
        <f>+C21*C19</f>
        <v>0.0</v>
      </c>
      <c r="D22" s="39"/>
    </row>
    <row r="23" spans="1:4" ht="3" customHeight="1" thickBot="1">
      <c r="A23" s="668"/>
      <c r="B23" s="795"/>
      <c r="C23" s="795"/>
      <c r="D23" s="795"/>
    </row>
    <row r="24" spans="1:4" ht="21.95" customHeight="1">
      <c r="A24" s="51">
        <v>300.0</v>
      </c>
      <c r="B24" s="52" t="s">
        <v>3591</v>
      </c>
      <c r="C24" s="63">
        <f>+MIN(C22,'6'!D13+'6'!D12)</f>
        <v>0.0</v>
      </c>
      <c r="D24" s="159"/>
    </row>
    <row r="25" spans="1:4" ht="17.1" customHeight="1">
      <c r="A25" s="27">
        <v>301.0</v>
      </c>
      <c r="B25" s="182"/>
      <c r="C25" s="47">
        <v>0.0</v>
      </c>
      <c r="D25" s="39"/>
    </row>
    <row r="26" spans="1:4" ht="17.1" customHeight="1" thickBot="1">
      <c r="A26" s="27">
        <v>310.0</v>
      </c>
      <c r="B26" s="53" t="s">
        <v>9037</v>
      </c>
      <c r="C26" s="48">
        <f>+C22-C24-C25</f>
        <v>0.0</v>
      </c>
      <c r="D26" s="39"/>
    </row>
    <row r="27" spans="1:4" ht="3" customHeight="1" thickBot="1">
      <c r="A27" s="668"/>
      <c r="B27" s="795"/>
      <c r="C27" s="795"/>
      <c r="D27" s="795"/>
    </row>
    <row r="28" spans="1:4" ht="17.1" customHeight="1">
      <c r="A28" s="496" t="s">
        <v>9116</v>
      </c>
      <c r="B28" s="498" t="s">
        <v>9134</v>
      </c>
      <c r="C28" s="259">
        <v>0.0</v>
      </c>
      <c r="D28" s="501"/>
    </row>
    <row r="29" spans="1:4" ht="17.1" customHeight="1">
      <c r="A29" s="499" t="s">
        <v>9136</v>
      </c>
      <c r="B29" s="519" t="s">
        <v>9135</v>
      </c>
      <c r="C29" s="58">
        <v>0.0</v>
      </c>
      <c r="D29" s="520"/>
    </row>
    <row r="30" spans="1:4" ht="21.95" customHeight="1">
      <c r="A30" s="499">
        <v>320.0</v>
      </c>
      <c r="B30" s="500" t="s">
        <v>9117</v>
      </c>
      <c r="C30" s="58">
        <v>0.0</v>
      </c>
      <c r="D30" s="20"/>
    </row>
    <row r="31" spans="1:4" ht="21.95" customHeight="1" thickBot="1">
      <c r="A31" s="34">
        <v>330.0</v>
      </c>
      <c r="B31" s="68" t="s">
        <v>9118</v>
      </c>
      <c r="C31" s="60">
        <f>+C26-C30-C28-C29</f>
        <v>0.0</v>
      </c>
      <c r="D31" s="21"/>
    </row>
    <row r="32" spans="1:4" ht="3" customHeight="1" thickBot="1">
      <c r="A32" s="668"/>
      <c r="B32" s="795"/>
      <c r="C32" s="795"/>
      <c r="D32" s="795"/>
    </row>
    <row r="33" spans="1:4" ht="17.1" customHeight="1">
      <c r="A33" s="51" t="s">
        <v>238</v>
      </c>
      <c r="B33" s="67" t="s">
        <v>248</v>
      </c>
      <c r="C33" s="49">
        <v>0.0</v>
      </c>
      <c r="D33" s="159"/>
    </row>
    <row r="34" spans="1:4" ht="17.1" customHeight="1">
      <c r="A34" s="27">
        <v>332.0</v>
      </c>
      <c r="B34" s="41" t="s">
        <v>3592</v>
      </c>
      <c r="C34" s="66">
        <v>0.15</v>
      </c>
      <c r="D34" s="39"/>
    </row>
    <row r="35" spans="1:4" ht="21.95" customHeight="1">
      <c r="A35" s="27">
        <v>333.0</v>
      </c>
      <c r="B35" s="41" t="s">
        <v>370</v>
      </c>
      <c r="C35" s="48">
        <f>+ROUND(C33*C34+0.49,0)</f>
        <v>0.0</v>
      </c>
      <c r="D35" s="39"/>
    </row>
    <row r="36" spans="1:4" ht="21.95" customHeight="1">
      <c r="A36" s="27">
        <v>334.0</v>
      </c>
      <c r="B36" s="41" t="s">
        <v>9137</v>
      </c>
      <c r="C36" s="47">
        <v>0.0</v>
      </c>
      <c r="D36" s="39"/>
    </row>
    <row r="37" spans="1:4" ht="21.95" customHeight="1" thickBot="1">
      <c r="A37" s="27">
        <v>335.0</v>
      </c>
      <c r="B37" s="68" t="s">
        <v>9138</v>
      </c>
      <c r="C37" s="48">
        <f>+C35-C36</f>
        <v>0.0</v>
      </c>
      <c r="D37" s="39"/>
    </row>
    <row r="38" spans="1:4" ht="3.75" customHeight="1" thickBot="1">
      <c r="A38" s="668"/>
      <c r="B38" s="795"/>
      <c r="C38" s="795"/>
      <c r="D38" s="795"/>
    </row>
    <row r="39" spans="1:4" ht="8.45" customHeight="1">
      <c r="A39" s="843">
        <v>340.0</v>
      </c>
      <c r="B39" s="837" t="s">
        <v>9081</v>
      </c>
      <c r="C39" s="841">
        <f>+C31+C37</f>
        <v>0.0</v>
      </c>
      <c r="D39" s="839"/>
    </row>
    <row r="40" spans="1:4" ht="8.45" customHeight="1" thickBot="1">
      <c r="A40" s="844"/>
      <c r="B40" s="838"/>
      <c r="C40" s="842"/>
      <c r="D40" s="840"/>
    </row>
    <row r="41" spans="1:4" ht="4.5" customHeight="1" thickBot="1">
      <c r="A41" s="668"/>
      <c r="B41" s="795"/>
      <c r="C41" s="795"/>
      <c r="D41" s="795"/>
    </row>
    <row r="42" spans="1:4" ht="21.95" customHeight="1" thickBot="1">
      <c r="A42" s="31">
        <v>360.0</v>
      </c>
      <c r="B42" s="42" t="s">
        <v>9038</v>
      </c>
      <c r="C42" s="59">
        <f>+C39-C37</f>
        <v>0.0</v>
      </c>
      <c r="D42" s="183"/>
    </row>
    <row r="43" spans="1:4" ht="12" customHeight="1">
      <c r="A43" s="720">
        <v>7.0</v>
      </c>
      <c r="B43" s="836"/>
      <c r="C43" s="836"/>
      <c r="D43" s="836"/>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row r="60" spans="1:1" ht="12.75">
      <c r="A60" s="4"/>
    </row>
    <row r="61" spans="1:1" ht="12.75">
      <c r="A61" s="4"/>
    </row>
  </sheetData>
  <sheetProtection algorithmName="SHA-512" hashValue="m3bykUPXeKLDK1pitGFeOqtiYfWUtp7dC+AxdD9xAwiJinALinwDpLZN0fDSmRXysw2d68tID+JvtDTXST++HQ==" saltValue="eC+rBKJWQ0OUGhPlvxSpnA==" spinCount="100000" sheet="1" objects="1" scenarios="1"/>
  <mergeCells count="20">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 ref="E15:M15"/>
    <mergeCell ref="A8:A9"/>
    <mergeCell ref="B8:B9"/>
    <mergeCell ref="C8:D8"/>
    <mergeCell ref="A43:D43"/>
    <mergeCell ref="A41:D41"/>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8000860214233"/>
    <outlinePr summaryBelow="0" summaryRight="0"/>
    <pageSetUpPr fitToPage="1"/>
  </sheetPr>
  <dimension ref="A1:G77"/>
  <sheetViews>
    <sheetView showOutlineSymbols="0" workbookViewId="0" topLeftCell="A1">
      <selection pane="topLeft" activeCell="E10" sqref="E10"/>
    </sheetView>
  </sheetViews>
  <sheetFormatPr defaultColWidth="9.144285714285713" defaultRowHeight="12.75"/>
  <cols>
    <col min="1" max="1" width="6.714285714285714" style="5" customWidth="1"/>
    <col min="2" max="2" width="20.714285714285715" style="4" customWidth="1"/>
    <col min="3" max="3" width="6.714285714285714" style="4" customWidth="1"/>
    <col min="4" max="4" width="30.714285714285715" style="4" customWidth="1"/>
    <col min="5" max="5" width="17.714285714285715" style="4" customWidth="1"/>
    <col min="6" max="6" width="4.714285714285714" style="4" customWidth="1"/>
    <col min="7" max="7" width="13.714285714285714" style="4" customWidth="1"/>
    <col min="8" max="16384" width="9.142857142857142" style="5"/>
  </cols>
  <sheetData>
    <row r="1" spans="1:7" ht="13.5" customHeight="1" thickBot="1">
      <c r="A1" s="859" t="s">
        <v>3594</v>
      </c>
      <c r="B1" s="594"/>
      <c r="C1" s="594"/>
      <c r="D1" s="594"/>
      <c r="E1" s="594"/>
      <c r="F1" s="594"/>
      <c r="G1" s="594"/>
    </row>
    <row r="2" spans="1:7" ht="12" customHeight="1">
      <c r="A2" s="739" t="s">
        <v>163</v>
      </c>
      <c r="B2" s="860" t="s">
        <v>167</v>
      </c>
      <c r="C2" s="861"/>
      <c r="D2" s="862"/>
      <c r="E2" s="735" t="s">
        <v>181</v>
      </c>
      <c r="F2" s="866"/>
      <c r="G2" s="867"/>
    </row>
    <row r="3" spans="1:7" ht="12" customHeight="1">
      <c r="A3" s="858"/>
      <c r="B3" s="863"/>
      <c r="C3" s="864"/>
      <c r="D3" s="865"/>
      <c r="E3" s="157" t="s">
        <v>164</v>
      </c>
      <c r="F3" s="854" t="s">
        <v>192</v>
      </c>
      <c r="G3" s="855"/>
    </row>
    <row r="4" spans="1:7" ht="15.95" customHeight="1">
      <c r="A4" s="17">
        <v>1.0</v>
      </c>
      <c r="B4" s="673" t="s">
        <v>364</v>
      </c>
      <c r="C4" s="674"/>
      <c r="D4" s="675"/>
      <c r="E4" s="192" t="s">
        <v>365</v>
      </c>
      <c r="F4" s="850" t="s">
        <v>365</v>
      </c>
      <c r="G4" s="851"/>
    </row>
    <row r="5" spans="1:7" ht="15.95" customHeight="1">
      <c r="A5" s="17">
        <v>2.0</v>
      </c>
      <c r="B5" s="673" t="s">
        <v>364</v>
      </c>
      <c r="C5" s="674"/>
      <c r="D5" s="675"/>
      <c r="E5" s="192" t="s">
        <v>365</v>
      </c>
      <c r="F5" s="850" t="s">
        <v>365</v>
      </c>
      <c r="G5" s="851"/>
    </row>
    <row r="6" spans="1:7" ht="15.95" customHeight="1" thickBot="1">
      <c r="A6" s="19">
        <v>3.0</v>
      </c>
      <c r="B6" s="673" t="s">
        <v>364</v>
      </c>
      <c r="C6" s="674"/>
      <c r="D6" s="675"/>
      <c r="E6" s="210" t="s">
        <v>365</v>
      </c>
      <c r="F6" s="850" t="s">
        <v>365</v>
      </c>
      <c r="G6" s="851"/>
    </row>
    <row r="7" spans="1:7" ht="13.5" customHeight="1" thickBot="1">
      <c r="A7" s="868" t="s">
        <v>186</v>
      </c>
      <c r="B7" s="795"/>
      <c r="C7" s="795"/>
      <c r="D7" s="795"/>
      <c r="E7" s="795"/>
      <c r="F7" s="795"/>
      <c r="G7" s="795"/>
    </row>
    <row r="8" spans="1:7" ht="12" customHeight="1">
      <c r="A8" s="739" t="s">
        <v>163</v>
      </c>
      <c r="B8" s="860" t="s">
        <v>167</v>
      </c>
      <c r="C8" s="861"/>
      <c r="D8" s="862"/>
      <c r="E8" s="735" t="s">
        <v>181</v>
      </c>
      <c r="F8" s="866"/>
      <c r="G8" s="867"/>
    </row>
    <row r="9" spans="1:7" ht="12" customHeight="1">
      <c r="A9" s="858"/>
      <c r="B9" s="863"/>
      <c r="C9" s="864"/>
      <c r="D9" s="865"/>
      <c r="E9" s="157" t="s">
        <v>164</v>
      </c>
      <c r="F9" s="854" t="s">
        <v>192</v>
      </c>
      <c r="G9" s="855"/>
    </row>
    <row r="10" spans="1:7" ht="15.95" customHeight="1">
      <c r="A10" s="17">
        <v>1.0</v>
      </c>
      <c r="B10" s="673" t="s">
        <v>362</v>
      </c>
      <c r="C10" s="674"/>
      <c r="D10" s="675"/>
      <c r="E10" s="69">
        <v>0.0</v>
      </c>
      <c r="F10" s="850"/>
      <c r="G10" s="851"/>
    </row>
    <row r="11" spans="1:7" ht="15.95" customHeight="1">
      <c r="A11" s="17">
        <v>2.0</v>
      </c>
      <c r="B11" s="673" t="s">
        <v>3595</v>
      </c>
      <c r="C11" s="674"/>
      <c r="D11" s="675"/>
      <c r="E11" s="69">
        <v>0.0</v>
      </c>
      <c r="F11" s="850"/>
      <c r="G11" s="851"/>
    </row>
    <row r="12" spans="1:7" ht="15.95" customHeight="1">
      <c r="A12" s="17">
        <v>3.0</v>
      </c>
      <c r="B12" s="673" t="s">
        <v>9039</v>
      </c>
      <c r="C12" s="674"/>
      <c r="D12" s="675"/>
      <c r="E12" s="69">
        <v>0.0</v>
      </c>
      <c r="F12" s="850"/>
      <c r="G12" s="851"/>
    </row>
    <row r="13" spans="1:7" ht="15.95" customHeight="1">
      <c r="A13" s="17">
        <v>4.0</v>
      </c>
      <c r="B13" s="673" t="s">
        <v>187</v>
      </c>
      <c r="C13" s="674"/>
      <c r="D13" s="675"/>
      <c r="E13" s="69">
        <v>0.0</v>
      </c>
      <c r="F13" s="850"/>
      <c r="G13" s="851"/>
    </row>
    <row r="14" spans="1:7" ht="15.95" customHeight="1">
      <c r="A14" s="17">
        <v>5.0</v>
      </c>
      <c r="B14" s="673" t="s">
        <v>3596</v>
      </c>
      <c r="C14" s="674"/>
      <c r="D14" s="675"/>
      <c r="E14" s="69">
        <v>0.0</v>
      </c>
      <c r="F14" s="850"/>
      <c r="G14" s="851"/>
    </row>
    <row r="15" spans="1:7" ht="15.95" customHeight="1" thickBot="1">
      <c r="A15" s="19">
        <v>6.0</v>
      </c>
      <c r="B15" s="662" t="s">
        <v>3597</v>
      </c>
      <c r="C15" s="788"/>
      <c r="D15" s="725"/>
      <c r="E15" s="70">
        <v>0.0</v>
      </c>
      <c r="F15" s="850"/>
      <c r="G15" s="851"/>
    </row>
    <row r="16" spans="1:7" ht="13.5" customHeight="1" thickBot="1">
      <c r="A16" s="868" t="s">
        <v>190</v>
      </c>
      <c r="B16" s="795"/>
      <c r="C16" s="795"/>
      <c r="D16" s="795"/>
      <c r="E16" s="795"/>
      <c r="F16" s="795"/>
      <c r="G16" s="795"/>
    </row>
    <row r="17" spans="1:7" ht="12" customHeight="1">
      <c r="A17" s="739" t="s">
        <v>163</v>
      </c>
      <c r="B17" s="860" t="s">
        <v>167</v>
      </c>
      <c r="C17" s="861"/>
      <c r="D17" s="862"/>
      <c r="E17" s="735" t="s">
        <v>181</v>
      </c>
      <c r="F17" s="866"/>
      <c r="G17" s="867"/>
    </row>
    <row r="18" spans="1:7" ht="12" customHeight="1">
      <c r="A18" s="858"/>
      <c r="B18" s="863"/>
      <c r="C18" s="864"/>
      <c r="D18" s="865"/>
      <c r="E18" s="157" t="s">
        <v>164</v>
      </c>
      <c r="F18" s="854" t="s">
        <v>192</v>
      </c>
      <c r="G18" s="855"/>
    </row>
    <row r="19" spans="1:7" ht="15.95" customHeight="1">
      <c r="A19" s="44">
        <v>1.0</v>
      </c>
      <c r="B19" s="673" t="s">
        <v>3598</v>
      </c>
      <c r="C19" s="872"/>
      <c r="D19" s="873"/>
      <c r="E19" s="69">
        <v>0.0</v>
      </c>
      <c r="F19" s="850"/>
      <c r="G19" s="851"/>
    </row>
    <row r="20" spans="1:7" ht="15.95" customHeight="1">
      <c r="A20" s="44" t="s">
        <v>159</v>
      </c>
      <c r="B20" s="673" t="s">
        <v>3599</v>
      </c>
      <c r="C20" s="674"/>
      <c r="D20" s="675"/>
      <c r="E20" s="71">
        <v>0.0</v>
      </c>
      <c r="F20" s="850"/>
      <c r="G20" s="851"/>
    </row>
    <row r="21" spans="1:7" ht="15.95" customHeight="1">
      <c r="A21" s="44" t="s">
        <v>366</v>
      </c>
      <c r="B21" s="655" t="s">
        <v>9040</v>
      </c>
      <c r="C21" s="676"/>
      <c r="D21" s="677"/>
      <c r="E21" s="48">
        <v>0.0</v>
      </c>
      <c r="F21" s="850"/>
      <c r="G21" s="851"/>
    </row>
    <row r="22" spans="1:7" ht="11.1" customHeight="1">
      <c r="A22" s="874">
        <v>4.0</v>
      </c>
      <c r="B22" s="856" t="s">
        <v>3600</v>
      </c>
      <c r="C22" s="857"/>
      <c r="D22" s="819"/>
      <c r="E22" s="876">
        <f>IF(EXACT(MID('1'!E11,1,1),"d"),0,IF('7'!C42&lt;200,+'8'!E19+'8'!E20+'8'!E21,-'7'!C39+'8'!E19+'8'!E20+'8'!E21))</f>
        <v>0.0</v>
      </c>
      <c r="F22" s="882"/>
      <c r="G22" s="883"/>
    </row>
    <row r="23" spans="1:7" ht="11.1" customHeight="1" thickBot="1">
      <c r="A23" s="875"/>
      <c r="B23" s="880" t="s">
        <v>9041</v>
      </c>
      <c r="C23" s="594"/>
      <c r="D23" s="881"/>
      <c r="E23" s="877"/>
      <c r="F23" s="884"/>
      <c r="G23" s="885"/>
    </row>
    <row r="24" spans="1:7" ht="27" customHeight="1" thickBot="1">
      <c r="A24" s="904" t="s">
        <v>151</v>
      </c>
      <c r="B24" s="905"/>
      <c r="C24" s="905"/>
      <c r="D24" s="905"/>
      <c r="E24" s="905"/>
      <c r="F24" s="905"/>
      <c r="G24" s="905"/>
    </row>
    <row r="25" spans="1:7" ht="12" customHeight="1">
      <c r="A25" s="912" t="s">
        <v>3601</v>
      </c>
      <c r="B25" s="913"/>
      <c r="C25" s="914" t="s">
        <v>3602</v>
      </c>
      <c r="D25" s="915"/>
      <c r="E25" s="915"/>
      <c r="F25" s="915"/>
      <c r="G25" s="916"/>
    </row>
    <row r="26" spans="1:7" ht="15.95" customHeight="1">
      <c r="A26" s="920"/>
      <c r="B26" s="921"/>
      <c r="C26" s="190"/>
      <c r="D26" s="917"/>
      <c r="E26" s="918"/>
      <c r="F26" s="918"/>
      <c r="G26" s="919"/>
    </row>
    <row r="27" spans="1:7" ht="12" customHeight="1">
      <c r="A27" s="922" t="s">
        <v>93</v>
      </c>
      <c r="B27" s="923"/>
      <c r="C27" s="923"/>
      <c r="D27" s="923"/>
      <c r="E27" s="923"/>
      <c r="F27" s="923"/>
      <c r="G27" s="919"/>
    </row>
    <row r="28" spans="1:7" ht="15.95" customHeight="1">
      <c r="A28" s="901" t="str">
        <f>+CONCATENATE(ZAKL_DATA!D20," ",ZAKL_DATA!D21," ",ZAKL_DATA!D22)</f>
        <v xml:space="preserve">  </v>
      </c>
      <c r="B28" s="902"/>
      <c r="C28" s="902"/>
      <c r="D28" s="902"/>
      <c r="E28" s="902"/>
      <c r="F28" s="902"/>
      <c r="G28" s="903"/>
    </row>
    <row r="29" spans="1:7" ht="12" customHeight="1">
      <c r="A29" s="909" t="s">
        <v>94</v>
      </c>
      <c r="B29" s="910"/>
      <c r="C29" s="910"/>
      <c r="D29" s="910"/>
      <c r="E29" s="910"/>
      <c r="F29" s="910"/>
      <c r="G29" s="911"/>
    </row>
    <row r="30" spans="1:7" ht="15.95" customHeight="1">
      <c r="A30" s="906"/>
      <c r="B30" s="907"/>
      <c r="C30" s="907"/>
      <c r="D30" s="907"/>
      <c r="E30" s="907"/>
      <c r="F30" s="907"/>
      <c r="G30" s="908"/>
    </row>
    <row r="31" spans="1:7" ht="12" customHeight="1">
      <c r="A31" s="928" t="s">
        <v>3603</v>
      </c>
      <c r="B31" s="929"/>
      <c r="C31" s="929"/>
      <c r="D31" s="929"/>
      <c r="E31" s="929"/>
      <c r="F31" s="929"/>
      <c r="G31" s="930"/>
    </row>
    <row r="32" spans="1:7" ht="12" customHeight="1">
      <c r="A32" s="938" t="s">
        <v>3604</v>
      </c>
      <c r="B32" s="939"/>
      <c r="C32" s="939"/>
      <c r="D32" s="939"/>
      <c r="E32" s="939"/>
      <c r="F32" s="939"/>
      <c r="G32" s="919"/>
    </row>
    <row r="33" spans="1:7" ht="12" customHeight="1">
      <c r="A33" s="932" t="s">
        <v>95</v>
      </c>
      <c r="B33" s="933"/>
      <c r="C33" s="933"/>
      <c r="D33" s="933"/>
      <c r="E33" s="933"/>
      <c r="F33" s="933"/>
      <c r="G33" s="934"/>
    </row>
    <row r="34" spans="1:7" ht="15.95" customHeight="1">
      <c r="A34" s="901" t="str">
        <f>+CONCATENATE(ZAKL_DATA!D14," ",ZAKL_DATA!D15," ",ZAKL_DATA!D16," - ",ZAKL_DATA!D17)</f>
        <v xml:space="preserve">   - </v>
      </c>
      <c r="B34" s="902"/>
      <c r="C34" s="902"/>
      <c r="D34" s="902"/>
      <c r="E34" s="902"/>
      <c r="F34" s="902"/>
      <c r="G34" s="940"/>
    </row>
    <row r="35" spans="1:7" ht="8.1" customHeight="1" thickBot="1">
      <c r="A35" s="935"/>
      <c r="B35" s="936"/>
      <c r="C35" s="936"/>
      <c r="D35" s="936"/>
      <c r="E35" s="936"/>
      <c r="F35" s="936"/>
      <c r="G35" s="849"/>
    </row>
    <row r="36" spans="1:7" ht="8.1" customHeight="1" thickBot="1">
      <c r="A36" s="937"/>
      <c r="B36" s="937"/>
      <c r="C36" s="937"/>
      <c r="D36" s="937"/>
      <c r="E36" s="937"/>
      <c r="F36" s="937"/>
      <c r="G36" s="628"/>
    </row>
    <row r="37" spans="1:7" ht="17.25" customHeight="1">
      <c r="A37" s="888" t="s">
        <v>309</v>
      </c>
      <c r="B37" s="889"/>
      <c r="C37" s="889"/>
      <c r="D37" s="889"/>
      <c r="E37" s="889"/>
      <c r="F37" s="889"/>
      <c r="G37" s="890"/>
    </row>
    <row r="38" spans="1:7" ht="14.1" customHeight="1">
      <c r="A38" s="926" t="s">
        <v>173</v>
      </c>
      <c r="B38" s="927"/>
      <c r="C38" s="924" t="s">
        <v>249</v>
      </c>
      <c r="D38" s="925"/>
      <c r="E38" s="891" t="s">
        <v>310</v>
      </c>
      <c r="F38" s="891"/>
      <c r="G38" s="892"/>
    </row>
    <row r="39" spans="1:7" ht="15.95" customHeight="1">
      <c r="A39" s="886">
        <f ca="1">+TODAY()</f>
        <v>44254.0</v>
      </c>
      <c r="B39" s="887"/>
      <c r="C39" s="925"/>
      <c r="D39" s="925"/>
      <c r="E39" s="893"/>
      <c r="F39" s="894"/>
      <c r="G39" s="895"/>
    </row>
    <row r="40" spans="1:7" ht="20.1" customHeight="1">
      <c r="A40" s="899"/>
      <c r="B40" s="900"/>
      <c r="C40" s="925"/>
      <c r="D40" s="925"/>
      <c r="E40" s="896"/>
      <c r="F40" s="897"/>
      <c r="G40" s="898"/>
    </row>
    <row r="41" spans="1:7" ht="9.95" customHeight="1" thickBot="1">
      <c r="A41" s="847"/>
      <c r="B41" s="848"/>
      <c r="C41" s="848"/>
      <c r="D41" s="848"/>
      <c r="E41" s="848"/>
      <c r="F41" s="848"/>
      <c r="G41" s="849"/>
    </row>
    <row r="42" spans="1:7" ht="9" customHeight="1">
      <c r="A42" s="184" t="s">
        <v>3605</v>
      </c>
      <c r="B42" s="145"/>
      <c r="C42" s="145"/>
      <c r="D42" s="147"/>
      <c r="E42" s="145"/>
      <c r="F42" s="145"/>
      <c r="G42" s="145"/>
    </row>
    <row r="43" spans="1:7" ht="9" customHeight="1">
      <c r="A43" s="931" t="s">
        <v>202</v>
      </c>
      <c r="B43" s="564"/>
      <c r="C43" s="564"/>
      <c r="D43" s="852"/>
      <c r="E43" s="853"/>
      <c r="F43" s="185"/>
      <c r="G43" s="587"/>
    </row>
    <row r="44" spans="1:7" ht="9" customHeight="1">
      <c r="A44" s="931" t="s">
        <v>203</v>
      </c>
      <c r="B44" s="564"/>
      <c r="C44" s="564"/>
      <c r="D44" s="853"/>
      <c r="E44" s="853"/>
      <c r="F44" s="185"/>
      <c r="G44" s="628"/>
    </row>
    <row r="45" spans="1:7" ht="9" customHeight="1">
      <c r="A45" s="931" t="s">
        <v>152</v>
      </c>
      <c r="B45" s="564"/>
      <c r="C45" s="564"/>
      <c r="D45" s="564"/>
      <c r="E45" s="564"/>
      <c r="F45" s="564"/>
      <c r="G45" s="564"/>
    </row>
    <row r="46" spans="1:7" ht="9" customHeight="1">
      <c r="A46" s="931" t="s">
        <v>9043</v>
      </c>
      <c r="B46" s="564"/>
      <c r="C46" s="564"/>
      <c r="D46" s="564"/>
      <c r="E46" s="564"/>
      <c r="F46" s="564"/>
      <c r="G46" s="564"/>
    </row>
    <row r="47" spans="1:7" ht="9" customHeight="1">
      <c r="A47" s="931" t="s">
        <v>153</v>
      </c>
      <c r="B47" s="564"/>
      <c r="C47" s="564"/>
      <c r="D47" s="564"/>
      <c r="E47" s="564"/>
      <c r="F47" s="564"/>
      <c r="G47" s="564"/>
    </row>
    <row r="48" spans="1:7" ht="30" customHeight="1">
      <c r="A48" s="879" t="s">
        <v>9139</v>
      </c>
      <c r="B48" s="564"/>
      <c r="C48" s="564"/>
      <c r="D48" s="564"/>
      <c r="E48" s="564"/>
      <c r="F48" s="564"/>
      <c r="G48" s="564"/>
    </row>
    <row r="49" spans="1:7" ht="50.1" customHeight="1">
      <c r="A49" s="878" t="s">
        <v>9140</v>
      </c>
      <c r="B49" s="846"/>
      <c r="C49" s="846"/>
      <c r="D49" s="846"/>
      <c r="E49" s="846"/>
      <c r="F49" s="846"/>
      <c r="G49" s="846"/>
    </row>
    <row r="50" spans="1:7" ht="30" customHeight="1">
      <c r="A50" s="845" t="s">
        <v>9141</v>
      </c>
      <c r="B50" s="846"/>
      <c r="C50" s="846"/>
      <c r="D50" s="846"/>
      <c r="E50" s="846"/>
      <c r="F50" s="846"/>
      <c r="G50" s="846"/>
    </row>
    <row r="51" spans="1:7" ht="30" customHeight="1">
      <c r="A51" s="878" t="s">
        <v>9142</v>
      </c>
      <c r="B51" s="846"/>
      <c r="C51" s="846"/>
      <c r="D51" s="846"/>
      <c r="E51" s="846"/>
      <c r="F51" s="846"/>
      <c r="G51" s="846"/>
    </row>
    <row r="52" spans="1:7" ht="30" customHeight="1">
      <c r="A52" s="878" t="s">
        <v>9042</v>
      </c>
      <c r="B52" s="846"/>
      <c r="C52" s="846"/>
      <c r="D52" s="846"/>
      <c r="E52" s="846"/>
      <c r="F52" s="846"/>
      <c r="G52" s="846"/>
    </row>
    <row r="53" spans="1:7" ht="9" customHeight="1">
      <c r="A53" s="878" t="s">
        <v>0</v>
      </c>
      <c r="B53" s="846"/>
      <c r="C53" s="846"/>
      <c r="D53" s="846"/>
      <c r="E53" s="846"/>
      <c r="F53" s="846"/>
      <c r="G53" s="846"/>
    </row>
    <row r="54" spans="1:7" ht="12" customHeight="1">
      <c r="A54" s="870" t="str">
        <f>+'1'!A56:L56</f>
        <v>Formulář zpracovala ASPEKT HM, daňová, účetní a auditorská kancelář, www.danovapriznani.cz, business.center.cz</v>
      </c>
      <c r="B54" s="871"/>
      <c r="C54" s="871"/>
      <c r="D54" s="871"/>
      <c r="E54" s="871"/>
      <c r="F54" s="871"/>
      <c r="G54" s="871"/>
    </row>
    <row r="55" spans="1:7" ht="12" customHeight="1">
      <c r="A55" s="869">
        <v>8.0</v>
      </c>
      <c r="B55" s="869"/>
      <c r="C55" s="869"/>
      <c r="D55" s="869"/>
      <c r="E55" s="869"/>
      <c r="F55" s="869"/>
      <c r="G55" s="869"/>
    </row>
    <row r="56" spans="1:1" ht="12.75">
      <c r="A56" s="4"/>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thickBot="1">
      <c r="A77" s="4"/>
    </row>
  </sheetData>
  <sheetProtection algorithmName="SHA-512" hashValue="kJqw5M5Ac2a6nYJHQHjpShUp4Xdch3BnSgO09vZCAjoNn1QRP5YiZz7gT8K3In/EJMbvQwyZzmS7jGOO+UoX8w==" saltValue="WpGJ7v0L5OE5fkUx9+Bdmg==" spinCount="100000" sheet="1" objects="1" scenarios="1"/>
  <mergeCells count="82">
    <mergeCell ref="B17:D18"/>
    <mergeCell ref="B15:D15"/>
    <mergeCell ref="A16:G16"/>
    <mergeCell ref="E17:G17"/>
    <mergeCell ref="A47:G47"/>
    <mergeCell ref="B20:D20"/>
    <mergeCell ref="A43:C43"/>
    <mergeCell ref="A44:C44"/>
    <mergeCell ref="A45:G45"/>
    <mergeCell ref="A46:G46"/>
    <mergeCell ref="A33:G33"/>
    <mergeCell ref="A35:G35"/>
    <mergeCell ref="A36:G36"/>
    <mergeCell ref="A32:G32"/>
    <mergeCell ref="A34:G34"/>
    <mergeCell ref="F20:G20"/>
    <mergeCell ref="A53:G53"/>
    <mergeCell ref="A28:G28"/>
    <mergeCell ref="A24:G24"/>
    <mergeCell ref="B21:D21"/>
    <mergeCell ref="A30:G30"/>
    <mergeCell ref="A29:G29"/>
    <mergeCell ref="A25:B25"/>
    <mergeCell ref="C25:G25"/>
    <mergeCell ref="D26:G26"/>
    <mergeCell ref="A26:B26"/>
    <mergeCell ref="A27:G27"/>
    <mergeCell ref="C38:D40"/>
    <mergeCell ref="A52:G52"/>
    <mergeCell ref="A38:B38"/>
    <mergeCell ref="A31:G31"/>
    <mergeCell ref="G43:G44"/>
    <mergeCell ref="A55:G55"/>
    <mergeCell ref="A54:G54"/>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B8:D9"/>
    <mergeCell ref="B4:D4"/>
    <mergeCell ref="B5:D5"/>
    <mergeCell ref="F14:G14"/>
    <mergeCell ref="F15:G15"/>
    <mergeCell ref="F4:G4"/>
    <mergeCell ref="F5:G5"/>
    <mergeCell ref="F6:G6"/>
    <mergeCell ref="B6:D6"/>
    <mergeCell ref="A7:G7"/>
    <mergeCell ref="A8:A9"/>
    <mergeCell ref="F9:G9"/>
    <mergeCell ref="E8:G8"/>
    <mergeCell ref="A1:G1"/>
    <mergeCell ref="A2:A3"/>
    <mergeCell ref="B2:D3"/>
    <mergeCell ref="E2:G2"/>
    <mergeCell ref="F3:G3"/>
    <mergeCell ref="A50:G50"/>
    <mergeCell ref="B10:D10"/>
    <mergeCell ref="B11:D11"/>
    <mergeCell ref="B12:D12"/>
    <mergeCell ref="B13:D13"/>
    <mergeCell ref="B14:D14"/>
    <mergeCell ref="A41:G41"/>
    <mergeCell ref="F11:G11"/>
    <mergeCell ref="F10:G10"/>
    <mergeCell ref="F12:G12"/>
    <mergeCell ref="F13:G13"/>
    <mergeCell ref="D43:E44"/>
    <mergeCell ref="F18:G18"/>
    <mergeCell ref="B22:D22"/>
    <mergeCell ref="F19:G19"/>
    <mergeCell ref="A17:A18"/>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6"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8000860214233"/>
    <pageSetUpPr fitToPage="1"/>
  </sheetPr>
  <dimension ref="A1:AU37"/>
  <sheetViews>
    <sheetView workbookViewId="0" topLeftCell="A1">
      <selection pane="topLeft" activeCell="E10" sqref="E10"/>
    </sheetView>
  </sheetViews>
  <sheetFormatPr defaultRowHeight="12.75"/>
  <cols>
    <col min="3" max="3" width="34.714285714285715" customWidth="1"/>
    <col min="4" max="4" width="9.428571428571429" customWidth="1"/>
    <col min="5" max="5" width="16.714285714285715" customWidth="1"/>
    <col min="6" max="7" width="8.714285714285714" customWidth="1"/>
    <col min="8" max="47" width="9.142857142857142" style="5"/>
  </cols>
  <sheetData>
    <row r="1" spans="1:7" ht="12.75">
      <c r="A1" s="962" t="s">
        <v>31</v>
      </c>
      <c r="B1" s="963"/>
      <c r="C1" s="963"/>
      <c r="D1" s="963"/>
      <c r="E1" s="963"/>
      <c r="F1" s="963"/>
      <c r="G1" s="963"/>
    </row>
    <row r="2" spans="1:7" ht="12.75">
      <c r="A2" s="941" t="s">
        <v>33</v>
      </c>
      <c r="B2" s="941"/>
      <c r="C2" s="941"/>
      <c r="D2" s="941"/>
      <c r="E2" s="941"/>
      <c r="F2" s="941"/>
      <c r="G2" s="941"/>
    </row>
    <row r="3" spans="1:47" s="104" customFormat="1" ht="15.95" customHeight="1">
      <c r="A3" s="964" t="str">
        <f>+CONCATENATE('1'!A9:E9)</f>
        <v/>
      </c>
      <c r="B3" s="965"/>
      <c r="C3" s="966"/>
      <c r="D3" s="967"/>
      <c r="E3" s="967"/>
      <c r="F3" s="967"/>
      <c r="G3" s="96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7" ht="5.1" customHeight="1">
      <c r="A4" s="949"/>
      <c r="B4" s="950"/>
      <c r="C4" s="950"/>
      <c r="D4" s="950"/>
      <c r="E4" s="950"/>
      <c r="F4" s="950"/>
      <c r="G4" s="950"/>
    </row>
    <row r="5" spans="1:7" ht="24" customHeight="1">
      <c r="A5" s="958" t="s">
        <v>34</v>
      </c>
      <c r="B5" s="958"/>
      <c r="C5" s="959"/>
      <c r="D5" s="960"/>
      <c r="E5" s="961"/>
      <c r="F5" s="201" t="s">
        <v>1534</v>
      </c>
      <c r="G5" s="202"/>
    </row>
    <row r="6" spans="1:7" ht="5.1" customHeight="1">
      <c r="A6" s="949"/>
      <c r="B6" s="950"/>
      <c r="C6" s="950"/>
      <c r="D6" s="950"/>
      <c r="E6" s="950"/>
      <c r="F6" s="950"/>
      <c r="G6" s="950"/>
    </row>
    <row r="7" spans="1:7" ht="13.5" thickBot="1">
      <c r="A7" s="968" t="s">
        <v>9044</v>
      </c>
      <c r="B7" s="968"/>
      <c r="C7" s="968"/>
      <c r="D7" s="968"/>
      <c r="E7" s="968"/>
      <c r="F7" s="968"/>
      <c r="G7" s="968"/>
    </row>
    <row r="8" spans="1:47" s="106" customFormat="1" ht="14.1" customHeight="1">
      <c r="A8" s="969" t="s">
        <v>163</v>
      </c>
      <c r="B8" s="971" t="s">
        <v>167</v>
      </c>
      <c r="C8" s="971"/>
      <c r="D8" s="971"/>
      <c r="E8" s="973" t="s">
        <v>181</v>
      </c>
      <c r="F8" s="973"/>
      <c r="G8" s="974"/>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6" customFormat="1" ht="14.1" customHeight="1">
      <c r="A9" s="970"/>
      <c r="B9" s="972"/>
      <c r="C9" s="972"/>
      <c r="D9" s="972"/>
      <c r="E9" s="204" t="s">
        <v>164</v>
      </c>
      <c r="F9" s="955" t="s">
        <v>192</v>
      </c>
      <c r="G9" s="95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6" customFormat="1" ht="24" customHeight="1">
      <c r="A10" s="203">
        <v>1.0</v>
      </c>
      <c r="B10" s="957" t="s">
        <v>35</v>
      </c>
      <c r="C10" s="957"/>
      <c r="D10" s="957"/>
      <c r="E10" s="205">
        <f>+'7'!C26</f>
        <v>0.0</v>
      </c>
      <c r="F10" s="955"/>
      <c r="G10" s="95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6" customFormat="1" ht="24" customHeight="1">
      <c r="A11" s="203">
        <v>2.0</v>
      </c>
      <c r="B11" s="957" t="s">
        <v>36</v>
      </c>
      <c r="C11" s="957"/>
      <c r="D11" s="957"/>
      <c r="E11" s="205">
        <f>+'7'!C6</f>
        <v>0.0</v>
      </c>
      <c r="F11" s="955"/>
      <c r="G11" s="95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6" customFormat="1" ht="24" customHeight="1">
      <c r="A12" s="203">
        <v>3.0</v>
      </c>
      <c r="B12" s="957" t="s">
        <v>9143</v>
      </c>
      <c r="C12" s="957"/>
      <c r="D12" s="957"/>
      <c r="E12" s="206">
        <v>0.0</v>
      </c>
      <c r="F12" s="955"/>
      <c r="G12" s="95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6" customFormat="1" ht="24" customHeight="1">
      <c r="A13" s="203">
        <v>4.0</v>
      </c>
      <c r="B13" s="957" t="s">
        <v>9144</v>
      </c>
      <c r="C13" s="957"/>
      <c r="D13" s="957"/>
      <c r="E13" s="206">
        <v>0.0</v>
      </c>
      <c r="F13" s="955"/>
      <c r="G13" s="95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6" customFormat="1" ht="24" customHeight="1">
      <c r="A14" s="203">
        <v>5.0</v>
      </c>
      <c r="B14" s="957" t="s">
        <v>9145</v>
      </c>
      <c r="C14" s="957"/>
      <c r="D14" s="957"/>
      <c r="E14" s="206">
        <v>0.0</v>
      </c>
      <c r="F14" s="955"/>
      <c r="G14" s="95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6" customFormat="1" ht="24" customHeight="1">
      <c r="A15" s="203">
        <v>6.0</v>
      </c>
      <c r="B15" s="957" t="s">
        <v>9045</v>
      </c>
      <c r="C15" s="957"/>
      <c r="D15" s="957"/>
      <c r="E15" s="206">
        <v>0.0</v>
      </c>
      <c r="F15" s="955"/>
      <c r="G15" s="95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6" customFormat="1" ht="36" customHeight="1" thickBot="1">
      <c r="A16" s="207">
        <v>7.0</v>
      </c>
      <c r="B16" s="953" t="s">
        <v>37</v>
      </c>
      <c r="C16" s="954"/>
      <c r="D16" s="208" t="s">
        <v>38</v>
      </c>
      <c r="E16" s="209">
        <f>IF(E15&gt;0,IF(E11&gt;0,CEILING(MIN(E10*E15/E11,E12),1),0),0)</f>
        <v>0.0</v>
      </c>
      <c r="F16" s="951"/>
      <c r="G16" s="952"/>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6" customFormat="1" ht="8.1" customHeight="1">
      <c r="A17" s="949"/>
      <c r="B17" s="950"/>
      <c r="C17" s="950"/>
      <c r="D17" s="950"/>
      <c r="E17" s="950"/>
      <c r="F17" s="950"/>
      <c r="G17" s="950"/>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6" customFormat="1" ht="12.75">
      <c r="A18" s="941" t="s">
        <v>48</v>
      </c>
      <c r="B18" s="941"/>
      <c r="C18" s="941"/>
      <c r="D18" s="941"/>
      <c r="E18" s="941"/>
      <c r="F18" s="941"/>
      <c r="G18" s="941"/>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6" customFormat="1" ht="8.1" customHeight="1">
      <c r="A19" s="941"/>
      <c r="B19" s="941"/>
      <c r="C19" s="941"/>
      <c r="D19" s="941"/>
      <c r="E19" s="941"/>
      <c r="F19" s="941"/>
      <c r="G19" s="941"/>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6" customFormat="1" ht="72" customHeight="1">
      <c r="A20" s="945" t="s">
        <v>9082</v>
      </c>
      <c r="B20" s="941"/>
      <c r="C20" s="941"/>
      <c r="D20" s="941"/>
      <c r="E20" s="941"/>
      <c r="F20" s="941"/>
      <c r="G20" s="941"/>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6" customFormat="1" ht="8.1" customHeight="1">
      <c r="A21" s="941"/>
      <c r="B21" s="941"/>
      <c r="C21" s="941"/>
      <c r="D21" s="941"/>
      <c r="E21" s="941"/>
      <c r="F21" s="941"/>
      <c r="G21" s="941"/>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6" customFormat="1" ht="24" customHeight="1">
      <c r="A22" s="942" t="s">
        <v>39</v>
      </c>
      <c r="B22" s="941"/>
      <c r="C22" s="941"/>
      <c r="D22" s="941"/>
      <c r="E22" s="941"/>
      <c r="F22" s="941"/>
      <c r="G22" s="941"/>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6" customFormat="1" ht="24" customHeight="1">
      <c r="A23" s="942" t="s">
        <v>40</v>
      </c>
      <c r="B23" s="941"/>
      <c r="C23" s="941"/>
      <c r="D23" s="941"/>
      <c r="E23" s="941"/>
      <c r="F23" s="941"/>
      <c r="G23" s="941"/>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6" customFormat="1" ht="56.25" customHeight="1">
      <c r="A24" s="945" t="s">
        <v>9046</v>
      </c>
      <c r="B24" s="941"/>
      <c r="C24" s="941"/>
      <c r="D24" s="941"/>
      <c r="E24" s="941"/>
      <c r="F24" s="941"/>
      <c r="G24" s="941"/>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6" customFormat="1" ht="24" customHeight="1">
      <c r="A25" s="942" t="s">
        <v>42</v>
      </c>
      <c r="B25" s="941"/>
      <c r="C25" s="941"/>
      <c r="D25" s="941"/>
      <c r="E25" s="941"/>
      <c r="F25" s="941"/>
      <c r="G25" s="941"/>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6" customFormat="1" ht="12.75">
      <c r="A26" s="941" t="s">
        <v>43</v>
      </c>
      <c r="B26" s="941"/>
      <c r="C26" s="941"/>
      <c r="D26" s="941"/>
      <c r="E26" s="941"/>
      <c r="F26" s="941"/>
      <c r="G26" s="941"/>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6" customFormat="1" ht="24" customHeight="1">
      <c r="A27" s="942" t="s">
        <v>44</v>
      </c>
      <c r="B27" s="941"/>
      <c r="C27" s="941"/>
      <c r="D27" s="941"/>
      <c r="E27" s="941"/>
      <c r="F27" s="941"/>
      <c r="G27" s="941"/>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6" customFormat="1" ht="36" customHeight="1">
      <c r="A28" s="942" t="s">
        <v>49</v>
      </c>
      <c r="B28" s="941"/>
      <c r="C28" s="941"/>
      <c r="D28" s="941"/>
      <c r="E28" s="941"/>
      <c r="F28" s="941"/>
      <c r="G28" s="941"/>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6" customFormat="1" ht="24" customHeight="1">
      <c r="A29" s="942" t="s">
        <v>45</v>
      </c>
      <c r="B29" s="941"/>
      <c r="C29" s="941"/>
      <c r="D29" s="941"/>
      <c r="E29" s="941"/>
      <c r="F29" s="941"/>
      <c r="G29" s="941"/>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6" customFormat="1" ht="36" customHeight="1">
      <c r="A30" s="942" t="s">
        <v>50</v>
      </c>
      <c r="B30" s="941"/>
      <c r="C30" s="941"/>
      <c r="D30" s="941"/>
      <c r="E30" s="941"/>
      <c r="F30" s="941"/>
      <c r="G30" s="941"/>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6" customFormat="1" ht="27.95" customHeight="1">
      <c r="A31" s="942" t="s">
        <v>46</v>
      </c>
      <c r="B31" s="941"/>
      <c r="C31" s="941"/>
      <c r="D31" s="941"/>
      <c r="E31" s="941"/>
      <c r="F31" s="941"/>
      <c r="G31" s="941"/>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6" customFormat="1" ht="15.95" customHeight="1">
      <c r="A32" s="941" t="s">
        <v>47</v>
      </c>
      <c r="B32" s="941"/>
      <c r="C32" s="941"/>
      <c r="D32" s="941"/>
      <c r="E32" s="941"/>
      <c r="F32" s="941"/>
      <c r="G32" s="941"/>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6" customFormat="1" ht="8.1" customHeight="1">
      <c r="A33" s="941"/>
      <c r="B33" s="941"/>
      <c r="C33" s="941"/>
      <c r="D33" s="941"/>
      <c r="E33" s="941"/>
      <c r="F33" s="941"/>
      <c r="G33" s="941"/>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6" customFormat="1" ht="86.25" customHeight="1">
      <c r="A34" s="945" t="s">
        <v>9146</v>
      </c>
      <c r="B34" s="941"/>
      <c r="C34" s="941"/>
      <c r="D34" s="941"/>
      <c r="E34" s="941"/>
      <c r="F34" s="941"/>
      <c r="G34" s="941"/>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6" customFormat="1" ht="8.1" customHeight="1">
      <c r="A35" s="941"/>
      <c r="B35" s="941"/>
      <c r="C35" s="941"/>
      <c r="D35" s="941"/>
      <c r="E35" s="941"/>
      <c r="F35" s="941"/>
      <c r="G35" s="941"/>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6" customFormat="1" ht="31.15" customHeight="1">
      <c r="A36" s="948"/>
      <c r="B36" s="548"/>
      <c r="C36" s="548"/>
      <c r="D36" s="946" t="s">
        <v>9148</v>
      </c>
      <c r="E36" s="947"/>
      <c r="F36" s="947"/>
      <c r="G36" s="947"/>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6" customFormat="1" ht="12.75">
      <c r="A37" s="943" t="s">
        <v>9147</v>
      </c>
      <c r="B37" s="943"/>
      <c r="C37" s="944"/>
      <c r="D37" s="944"/>
      <c r="E37" s="944"/>
      <c r="F37" s="944"/>
      <c r="G37" s="944"/>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bt15LjJ91PGN11ll/Cba9e6wQxsQsCNlQUJHK5bVGduRUKZLn/h9kx57OsnjyQGSslJVySlE+eJe1/KIGqvjZg==" saltValue="PXdd88kCXFUVRz41ADmxoQ==" spinCount="100000" sheet="1" objects="1" scenarios="1"/>
  <mergeCells count="49">
    <mergeCell ref="A5:C5"/>
    <mergeCell ref="D5:E5"/>
    <mergeCell ref="B13:D13"/>
    <mergeCell ref="A6:G6"/>
    <mergeCell ref="A1:G1"/>
    <mergeCell ref="A2:G2"/>
    <mergeCell ref="A3:B3"/>
    <mergeCell ref="C3:G3"/>
    <mergeCell ref="A4:G4"/>
    <mergeCell ref="A7:G7"/>
    <mergeCell ref="A8:A9"/>
    <mergeCell ref="B8:D9"/>
    <mergeCell ref="E8:G8"/>
    <mergeCell ref="F9:G9"/>
    <mergeCell ref="F14:G14"/>
    <mergeCell ref="F15:G15"/>
    <mergeCell ref="B10:D10"/>
    <mergeCell ref="B11:D11"/>
    <mergeCell ref="B12:D12"/>
    <mergeCell ref="B15:D15"/>
    <mergeCell ref="F10:G10"/>
    <mergeCell ref="F11:G11"/>
    <mergeCell ref="F12:G12"/>
    <mergeCell ref="F13:G13"/>
    <mergeCell ref="B14:D14"/>
    <mergeCell ref="A17:G17"/>
    <mergeCell ref="A18:G18"/>
    <mergeCell ref="A19:G19"/>
    <mergeCell ref="F16:G16"/>
    <mergeCell ref="A21:G21"/>
    <mergeCell ref="A20:G20"/>
    <mergeCell ref="B16:C16"/>
    <mergeCell ref="A22:G22"/>
    <mergeCell ref="A23:G23"/>
    <mergeCell ref="A24:G24"/>
    <mergeCell ref="A25:G25"/>
    <mergeCell ref="A30:G30"/>
    <mergeCell ref="A37:G37"/>
    <mergeCell ref="A33:G33"/>
    <mergeCell ref="A34:G34"/>
    <mergeCell ref="A35:G35"/>
    <mergeCell ref="D36:G36"/>
    <mergeCell ref="A36:C36"/>
    <mergeCell ref="A32:G32"/>
    <mergeCell ref="A26:G26"/>
    <mergeCell ref="A27:G27"/>
    <mergeCell ref="A28:G28"/>
    <mergeCell ref="A29:G29"/>
    <mergeCell ref="A31:G31"/>
  </mergeCells>
  <printOptions horizontalCentered="1" verticalCentered="1"/>
  <pageMargins left="0.3937007874015748" right="0.3937007874015748" top="0.3937007874015748" bottom="0.3937007874015748" header="0.5118110236220472" footer="0.5118110236220472"/>
  <pageSetup orientation="portrait" paperSize="9" scale="9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8000860214233"/>
    <pageSetUpPr fitToPage="1"/>
  </sheetPr>
  <dimension ref="A1:AV52"/>
  <sheetViews>
    <sheetView workbookViewId="0" topLeftCell="A1">
      <selection pane="topLeft" activeCell="F20" sqref="F20"/>
    </sheetView>
  </sheetViews>
  <sheetFormatPr defaultRowHeight="12.75"/>
  <cols>
    <col min="1" max="1" width="10.857142857142858" customWidth="1"/>
    <col min="2" max="4" width="15.714285714285714" customWidth="1"/>
    <col min="5" max="5" width="6.714285714285714" customWidth="1"/>
    <col min="6" max="7" width="18.714285714285715" customWidth="1"/>
    <col min="8" max="48" width="9.142857142857142" style="5"/>
  </cols>
  <sheetData>
    <row r="1" spans="1:7" ht="15">
      <c r="A1" s="1001" t="s">
        <v>3615</v>
      </c>
      <c r="B1" s="1001"/>
      <c r="C1" s="1001"/>
      <c r="D1" s="1001"/>
      <c r="E1" s="1001"/>
      <c r="F1" s="1001"/>
      <c r="G1" s="1001"/>
    </row>
    <row r="2" spans="1:7" ht="12.75">
      <c r="A2" s="1002" t="s">
        <v>33</v>
      </c>
      <c r="B2" s="564"/>
      <c r="C2" s="564"/>
      <c r="D2" s="564"/>
      <c r="E2" s="564"/>
      <c r="F2" s="564"/>
      <c r="G2" s="564"/>
    </row>
    <row r="3" spans="1:48" s="106" customFormat="1" ht="18" customHeight="1">
      <c r="A3" s="1003" t="str">
        <f>+Př_I!A3</f>
        <v/>
      </c>
      <c r="B3" s="1004"/>
      <c r="C3" s="211"/>
      <c r="D3" s="211"/>
      <c r="E3" s="211"/>
      <c r="F3" s="211"/>
      <c r="G3" s="211"/>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05"/>
      <c r="B4" s="1005"/>
      <c r="C4" s="1005"/>
      <c r="D4" s="1005"/>
      <c r="E4" s="1005"/>
      <c r="F4" s="1005"/>
      <c r="G4" s="1005"/>
    </row>
    <row r="5" spans="1:7" ht="15.75">
      <c r="A5" s="1006" t="s">
        <v>1</v>
      </c>
      <c r="B5" s="1006"/>
      <c r="C5" s="1006"/>
      <c r="D5" s="1006"/>
      <c r="E5" s="1006"/>
      <c r="F5" s="1006"/>
      <c r="G5" s="1006"/>
    </row>
    <row r="6" spans="1:7" ht="15.75">
      <c r="A6" s="1006" t="s">
        <v>2</v>
      </c>
      <c r="B6" s="1006"/>
      <c r="C6" s="1006"/>
      <c r="D6" s="1006"/>
      <c r="E6" s="1006"/>
      <c r="F6" s="1006"/>
      <c r="G6" s="1006"/>
    </row>
    <row r="7" spans="1:7" ht="15.75">
      <c r="A7" s="1006" t="s">
        <v>3</v>
      </c>
      <c r="B7" s="1006"/>
      <c r="C7" s="1006"/>
      <c r="D7" s="1006"/>
      <c r="E7" s="1006"/>
      <c r="F7" s="1006"/>
      <c r="G7" s="1006"/>
    </row>
    <row r="8" spans="1:7" ht="12.75">
      <c r="A8" s="994"/>
      <c r="B8" s="994"/>
      <c r="C8" s="994"/>
      <c r="D8" s="994"/>
      <c r="E8" s="994"/>
      <c r="F8" s="994"/>
      <c r="G8" s="994"/>
    </row>
    <row r="9" spans="1:7" ht="18" customHeight="1">
      <c r="A9" s="1001" t="s">
        <v>4</v>
      </c>
      <c r="B9" s="1007"/>
      <c r="C9" s="1008"/>
      <c r="D9" s="219">
        <f>+'1'!F26</f>
        <v>43831.0</v>
      </c>
      <c r="E9" s="212" t="s">
        <v>199</v>
      </c>
      <c r="F9" s="219">
        <f>+'1'!H26</f>
        <v>44196.0</v>
      </c>
      <c r="G9" s="211"/>
    </row>
    <row r="10" spans="1:7" ht="12.75">
      <c r="A10" s="994"/>
      <c r="B10" s="994"/>
      <c r="C10" s="994"/>
      <c r="D10" s="994"/>
      <c r="E10" s="994"/>
      <c r="F10" s="994"/>
      <c r="G10" s="994"/>
    </row>
    <row r="11" spans="1:7" ht="12.75">
      <c r="A11" s="1009" t="s">
        <v>5</v>
      </c>
      <c r="B11" s="1010"/>
      <c r="C11" s="1010"/>
      <c r="D11" s="1010"/>
      <c r="E11" s="1010"/>
      <c r="F11" s="1010"/>
      <c r="G11" s="1010"/>
    </row>
    <row r="12" spans="1:7" ht="18" customHeight="1">
      <c r="A12" s="429" t="s">
        <v>9047</v>
      </c>
      <c r="B12" s="217"/>
      <c r="C12" s="424" t="s">
        <v>3616</v>
      </c>
      <c r="D12" s="218"/>
      <c r="E12" s="211"/>
      <c r="F12" s="211"/>
      <c r="G12" s="211"/>
    </row>
    <row r="13" spans="1:7" ht="8.1" customHeight="1">
      <c r="A13" s="994"/>
      <c r="B13" s="994"/>
      <c r="C13" s="994"/>
      <c r="D13" s="994"/>
      <c r="E13" s="994"/>
      <c r="F13" s="994"/>
      <c r="G13" s="994"/>
    </row>
    <row r="14" spans="1:7" ht="18" customHeight="1">
      <c r="A14" s="975" t="s">
        <v>9048</v>
      </c>
      <c r="B14" s="976"/>
      <c r="C14" s="976"/>
      <c r="D14" s="976"/>
      <c r="E14" s="976"/>
      <c r="F14" s="976"/>
      <c r="G14" s="153" t="s">
        <v>9027</v>
      </c>
    </row>
    <row r="15" spans="1:7" ht="8.1" customHeight="1">
      <c r="A15" s="994"/>
      <c r="B15" s="994"/>
      <c r="C15" s="994"/>
      <c r="D15" s="994"/>
      <c r="E15" s="994"/>
      <c r="F15" s="994"/>
      <c r="G15" s="994"/>
    </row>
    <row r="16" spans="1:7" ht="14.25">
      <c r="A16" s="986" t="s">
        <v>19</v>
      </c>
      <c r="B16" s="986"/>
      <c r="C16" s="986"/>
      <c r="D16" s="986"/>
      <c r="E16" s="986"/>
      <c r="F16" s="986"/>
      <c r="G16" s="986"/>
    </row>
    <row r="17" spans="1:7" ht="13.5" thickBot="1">
      <c r="A17" s="987" t="s">
        <v>6</v>
      </c>
      <c r="B17" s="987"/>
      <c r="C17" s="987"/>
      <c r="D17" s="987"/>
      <c r="E17" s="987"/>
      <c r="F17" s="987"/>
      <c r="G17" s="987"/>
    </row>
    <row r="18" spans="1:7" ht="15.95" customHeight="1">
      <c r="A18" s="992" t="s">
        <v>163</v>
      </c>
      <c r="B18" s="990" t="s">
        <v>167</v>
      </c>
      <c r="C18" s="990"/>
      <c r="D18" s="990"/>
      <c r="E18" s="990"/>
      <c r="F18" s="988" t="s">
        <v>181</v>
      </c>
      <c r="G18" s="989"/>
    </row>
    <row r="19" spans="1:7" ht="15.95" customHeight="1">
      <c r="A19" s="993"/>
      <c r="B19" s="991"/>
      <c r="C19" s="991"/>
      <c r="D19" s="991"/>
      <c r="E19" s="991"/>
      <c r="F19" s="213" t="s">
        <v>164</v>
      </c>
      <c r="G19" s="214" t="s">
        <v>192</v>
      </c>
    </row>
    <row r="20" spans="1:7" ht="58.5" customHeight="1">
      <c r="A20" s="226">
        <v>1.0</v>
      </c>
      <c r="B20" s="985" t="s">
        <v>311</v>
      </c>
      <c r="C20" s="985"/>
      <c r="D20" s="985"/>
      <c r="E20" s="985"/>
      <c r="F20" s="222">
        <f>+'7'!C15-'7'!C18</f>
        <v>0.0</v>
      </c>
      <c r="G20" s="215"/>
    </row>
    <row r="21" spans="1:7" ht="27" customHeight="1">
      <c r="A21" s="226">
        <v>2.0</v>
      </c>
      <c r="B21" s="985" t="s">
        <v>7</v>
      </c>
      <c r="C21" s="985"/>
      <c r="D21" s="985"/>
      <c r="E21" s="985"/>
      <c r="F21" s="222">
        <v>0.0</v>
      </c>
      <c r="G21" s="215"/>
    </row>
    <row r="22" spans="1:7" ht="27" customHeight="1">
      <c r="A22" s="226">
        <v>3.0</v>
      </c>
      <c r="B22" s="985" t="s">
        <v>8</v>
      </c>
      <c r="C22" s="1000"/>
      <c r="D22" s="1000"/>
      <c r="E22" s="1000"/>
      <c r="F22" s="220">
        <f>+F20-F21</f>
        <v>0.0</v>
      </c>
      <c r="G22" s="215"/>
    </row>
    <row r="23" spans="1:7" ht="27" customHeight="1">
      <c r="A23" s="226">
        <v>4.0</v>
      </c>
      <c r="B23" s="985" t="s">
        <v>9</v>
      </c>
      <c r="C23" s="985"/>
      <c r="D23" s="985"/>
      <c r="E23" s="985"/>
      <c r="F23" s="223">
        <f>+'7'!C21</f>
        <v>0.19</v>
      </c>
      <c r="G23" s="215"/>
    </row>
    <row r="24" spans="1:7" ht="27" customHeight="1">
      <c r="A24" s="226" t="s">
        <v>9149</v>
      </c>
      <c r="B24" s="985" t="s">
        <v>10</v>
      </c>
      <c r="C24" s="985"/>
      <c r="D24" s="985"/>
      <c r="E24" s="985"/>
      <c r="F24" s="220">
        <f>FLOOR(+F22*F23,1)</f>
        <v>0.0</v>
      </c>
      <c r="G24" s="215"/>
    </row>
    <row r="25" spans="1:7" ht="34.5" customHeight="1">
      <c r="A25" s="226" t="s">
        <v>11</v>
      </c>
      <c r="B25" s="999" t="s">
        <v>9150</v>
      </c>
      <c r="C25" s="985"/>
      <c r="D25" s="985"/>
      <c r="E25" s="985"/>
      <c r="F25" s="222">
        <v>0.0</v>
      </c>
      <c r="G25" s="215"/>
    </row>
    <row r="26" spans="1:7" ht="27" customHeight="1">
      <c r="A26" s="226">
        <v>7.0</v>
      </c>
      <c r="B26" s="985" t="s">
        <v>12</v>
      </c>
      <c r="C26" s="985"/>
      <c r="D26" s="985"/>
      <c r="E26" s="985"/>
      <c r="F26" s="220">
        <f>FLOOR(+F25*F23,1)</f>
        <v>0.0</v>
      </c>
      <c r="G26" s="215"/>
    </row>
    <row r="27" spans="1:7" ht="27" customHeight="1" thickBot="1">
      <c r="A27" s="246">
        <v>8.0</v>
      </c>
      <c r="B27" s="995" t="s">
        <v>13</v>
      </c>
      <c r="C27" s="995"/>
      <c r="D27" s="995"/>
      <c r="E27" s="995"/>
      <c r="F27" s="221">
        <f>+F24-F26</f>
        <v>0.0</v>
      </c>
      <c r="G27" s="216"/>
    </row>
    <row r="28" spans="1:7" ht="24.75" customHeight="1">
      <c r="A28" s="996" t="s">
        <v>14</v>
      </c>
      <c r="B28" s="987"/>
      <c r="C28" s="987"/>
      <c r="D28" s="987"/>
      <c r="E28" s="987"/>
      <c r="F28" s="987"/>
      <c r="G28" s="987"/>
    </row>
    <row r="29" spans="1:48" s="517" customFormat="1" ht="24.75" customHeight="1">
      <c r="A29" s="977" t="s">
        <v>9151</v>
      </c>
      <c r="B29" s="978"/>
      <c r="C29" s="978"/>
      <c r="D29" s="978"/>
      <c r="E29" s="978"/>
      <c r="F29" s="978"/>
      <c r="G29" s="978"/>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row>
    <row r="30" spans="1:7" ht="9.95" customHeight="1">
      <c r="A30" s="994"/>
      <c r="B30" s="994"/>
      <c r="C30" s="994"/>
      <c r="D30" s="994"/>
      <c r="E30" s="994"/>
      <c r="F30" s="994"/>
      <c r="G30" s="994"/>
    </row>
    <row r="31" spans="1:7" ht="12.75">
      <c r="A31" s="986" t="s">
        <v>20</v>
      </c>
      <c r="B31" s="986"/>
      <c r="C31" s="986"/>
      <c r="D31" s="986"/>
      <c r="E31" s="986"/>
      <c r="F31" s="986"/>
      <c r="G31" s="986"/>
    </row>
    <row r="32" spans="1:7" ht="21.95" customHeight="1" thickBot="1">
      <c r="A32" s="977" t="s">
        <v>3617</v>
      </c>
      <c r="B32" s="978"/>
      <c r="C32" s="978"/>
      <c r="D32" s="978"/>
      <c r="E32" s="978"/>
      <c r="F32" s="978"/>
      <c r="G32" s="978"/>
    </row>
    <row r="33" spans="1:7" ht="55.5" customHeight="1">
      <c r="A33" s="430" t="s">
        <v>15</v>
      </c>
      <c r="B33" s="997" t="s">
        <v>16</v>
      </c>
      <c r="C33" s="998"/>
      <c r="D33" s="997" t="s">
        <v>17</v>
      </c>
      <c r="E33" s="998"/>
      <c r="F33" s="433" t="s">
        <v>9049</v>
      </c>
      <c r="G33" s="434" t="s">
        <v>18</v>
      </c>
    </row>
    <row r="34" spans="1:48" s="229" customFormat="1" ht="11.25">
      <c r="A34" s="226">
        <v>0.0</v>
      </c>
      <c r="B34" s="982">
        <v>1.0</v>
      </c>
      <c r="C34" s="982"/>
      <c r="D34" s="982">
        <v>2.0</v>
      </c>
      <c r="E34" s="982"/>
      <c r="F34" s="227">
        <v>3.0</v>
      </c>
      <c r="G34" s="228">
        <v>4.0</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7" ht="27" customHeight="1" thickBot="1">
      <c r="A35" s="224">
        <v>0.0</v>
      </c>
      <c r="B35" s="983">
        <v>0.0</v>
      </c>
      <c r="C35" s="984"/>
      <c r="D35" s="983">
        <v>0.0</v>
      </c>
      <c r="E35" s="984"/>
      <c r="F35" s="221">
        <f>+B35-D35</f>
        <v>0.0</v>
      </c>
      <c r="G35" s="225">
        <v>0.0</v>
      </c>
    </row>
    <row r="36" spans="1:7" ht="47.25" customHeight="1">
      <c r="A36" s="977" t="s">
        <v>3618</v>
      </c>
      <c r="B36" s="987"/>
      <c r="C36" s="987"/>
      <c r="D36" s="987"/>
      <c r="E36" s="987"/>
      <c r="F36" s="987"/>
      <c r="G36" s="987"/>
    </row>
    <row r="37" spans="1:7" ht="15" customHeight="1">
      <c r="A37" s="994"/>
      <c r="B37" s="994"/>
      <c r="C37" s="994"/>
      <c r="D37" s="994"/>
      <c r="E37" s="994"/>
      <c r="F37" s="994"/>
      <c r="G37" s="994"/>
    </row>
    <row r="38" spans="1:7" ht="12.95" customHeight="1">
      <c r="A38" s="979" t="s">
        <v>9152</v>
      </c>
      <c r="B38" s="564"/>
      <c r="C38" s="981" t="s">
        <v>9126</v>
      </c>
      <c r="D38" s="574"/>
      <c r="E38" s="574"/>
      <c r="F38" s="574"/>
      <c r="G38" s="574"/>
    </row>
    <row r="39" spans="1:7" ht="12.95" customHeight="1">
      <c r="A39" s="980"/>
      <c r="B39" s="564"/>
      <c r="C39" s="574"/>
      <c r="D39" s="574"/>
      <c r="E39" s="574"/>
      <c r="F39" s="574"/>
      <c r="G39" s="574"/>
    </row>
    <row r="40" spans="1:7" ht="12.75">
      <c r="A40" s="994">
        <v>1.0</v>
      </c>
      <c r="B40" s="994"/>
      <c r="C40" s="994"/>
      <c r="D40" s="994"/>
      <c r="E40" s="994"/>
      <c r="F40" s="994"/>
      <c r="G40" s="994"/>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pans="1:7" ht="12.75">
      <c r="A52" s="5"/>
      <c r="B52" s="5"/>
      <c r="C52" s="5"/>
      <c r="D52" s="5"/>
      <c r="E52" s="5"/>
      <c r="F52" s="5"/>
      <c r="G52" s="5"/>
    </row>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sheetData>
  <sheetProtection algorithmName="SHA-512" hashValue="eXgOkyZ7ToZsfIBp8Pp+gW3YQpSZP4g/X6nV126N2ICtey6+k2EUc+3XQvt3DXDljyiuy3/dN9iWWkYq8FZeuQ==" saltValue="q9lzUvwrbE6nz1kKe05HSQ==" spinCount="100000" sheet="1" objects="1" scenarios="1"/>
  <mergeCells count="44">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 ref="B24:E24"/>
    <mergeCell ref="A40:G40"/>
    <mergeCell ref="A36:G36"/>
    <mergeCell ref="A37:G37"/>
    <mergeCell ref="B27:E27"/>
    <mergeCell ref="A28:G28"/>
    <mergeCell ref="A30:G30"/>
    <mergeCell ref="A31:G31"/>
    <mergeCell ref="B33:C33"/>
    <mergeCell ref="D33:E33"/>
    <mergeCell ref="B25:E25"/>
    <mergeCell ref="A29:G29"/>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s>
  <printOptions horizont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8000860214233"/>
    <pageSetUpPr fitToPage="1"/>
  </sheetPr>
  <dimension ref="A1:AJ37"/>
  <sheetViews>
    <sheetView workbookViewId="0" topLeftCell="A1">
      <selection pane="topLeft" activeCell="B28" sqref="B28:C28"/>
    </sheetView>
  </sheetViews>
  <sheetFormatPr defaultColWidth="9.144285714285713" defaultRowHeight="12.75"/>
  <cols>
    <col min="1" max="1" width="11.857142857142858" style="106" customWidth="1"/>
    <col min="2" max="2" width="28.714285714285715" style="106" customWidth="1"/>
    <col min="3" max="3" width="30.142857142857142" style="106" customWidth="1"/>
    <col min="4" max="5" width="18.714285714285715" style="106" customWidth="1"/>
    <col min="6" max="36" width="9.142857142857142" style="36"/>
    <col min="37" max="16384" width="9.142857142857142" style="106"/>
  </cols>
  <sheetData>
    <row r="1" spans="1:5" ht="15" thickBot="1">
      <c r="A1" s="1011" t="s">
        <v>32</v>
      </c>
      <c r="B1" s="564"/>
      <c r="C1" s="564"/>
      <c r="D1" s="564"/>
      <c r="E1" s="564"/>
    </row>
    <row r="2" spans="1:5" ht="12.75">
      <c r="A2" s="992" t="s">
        <v>163</v>
      </c>
      <c r="B2" s="990" t="s">
        <v>167</v>
      </c>
      <c r="C2" s="990"/>
      <c r="D2" s="988" t="s">
        <v>181</v>
      </c>
      <c r="E2" s="989"/>
    </row>
    <row r="3" spans="1:5" ht="12.75">
      <c r="A3" s="993"/>
      <c r="B3" s="1012"/>
      <c r="C3" s="1012"/>
      <c r="D3" s="213" t="s">
        <v>164</v>
      </c>
      <c r="E3" s="214" t="s">
        <v>192</v>
      </c>
    </row>
    <row r="4" spans="1:5" ht="18" customHeight="1">
      <c r="A4" s="226">
        <v>1.0</v>
      </c>
      <c r="B4" s="1014" t="s">
        <v>21</v>
      </c>
      <c r="C4" s="1015"/>
      <c r="D4" s="222">
        <v>0.0</v>
      </c>
      <c r="E4" s="215"/>
    </row>
    <row r="5" spans="1:5" ht="18" customHeight="1">
      <c r="A5" s="226">
        <v>2.0</v>
      </c>
      <c r="B5" s="1016" t="s">
        <v>22</v>
      </c>
      <c r="C5" s="1016"/>
      <c r="D5" s="222">
        <v>0.0</v>
      </c>
      <c r="E5" s="215"/>
    </row>
    <row r="6" spans="1:5" ht="18" customHeight="1">
      <c r="A6" s="226" t="s">
        <v>9153</v>
      </c>
      <c r="B6" s="1016" t="s">
        <v>23</v>
      </c>
      <c r="C6" s="1016"/>
      <c r="D6" s="220">
        <f>+D4-D5</f>
        <v>0.0</v>
      </c>
      <c r="E6" s="215"/>
    </row>
    <row r="7" spans="1:5" ht="38.1" customHeight="1">
      <c r="A7" s="226" t="s">
        <v>284</v>
      </c>
      <c r="B7" s="999" t="s">
        <v>3619</v>
      </c>
      <c r="C7" s="991"/>
      <c r="D7" s="222">
        <v>0.0</v>
      </c>
      <c r="E7" s="215"/>
    </row>
    <row r="8" spans="1:5" ht="26.1" customHeight="1">
      <c r="A8" s="226">
        <v>5.0</v>
      </c>
      <c r="B8" s="985" t="s">
        <v>285</v>
      </c>
      <c r="C8" s="1016"/>
      <c r="D8" s="222">
        <v>0.0</v>
      </c>
      <c r="E8" s="215"/>
    </row>
    <row r="9" spans="1:5" ht="18" customHeight="1" thickBot="1">
      <c r="A9" s="246">
        <v>6.0</v>
      </c>
      <c r="B9" s="1017" t="s">
        <v>24</v>
      </c>
      <c r="C9" s="1017"/>
      <c r="D9" s="221">
        <f>+D6-D8</f>
        <v>0.0</v>
      </c>
      <c r="E9" s="216"/>
    </row>
    <row r="10" spans="1:5" ht="23.25" customHeight="1">
      <c r="A10" s="1018" t="s">
        <v>9155</v>
      </c>
      <c r="B10" s="1019"/>
      <c r="C10" s="1019"/>
      <c r="D10" s="1019"/>
      <c r="E10" s="1019"/>
    </row>
    <row r="11" spans="1:36" s="518" customFormat="1" ht="23.25" customHeight="1">
      <c r="A11" s="1018" t="s">
        <v>9154</v>
      </c>
      <c r="B11" s="980"/>
      <c r="C11" s="980"/>
      <c r="D11" s="980"/>
      <c r="E11" s="980"/>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row>
    <row r="12" spans="1:5" ht="9.95" customHeight="1">
      <c r="A12" s="1013"/>
      <c r="B12" s="1013"/>
      <c r="C12" s="1013"/>
      <c r="D12" s="1013"/>
      <c r="E12" s="1013"/>
    </row>
    <row r="13" spans="1:5" ht="12.75">
      <c r="A13" s="1011" t="s">
        <v>25</v>
      </c>
      <c r="B13" s="1013"/>
      <c r="C13" s="1013"/>
      <c r="D13" s="1013"/>
      <c r="E13" s="1013"/>
    </row>
    <row r="14" spans="1:5" ht="13.5" thickBot="1">
      <c r="A14" s="1002" t="s">
        <v>6</v>
      </c>
      <c r="B14" s="1002"/>
      <c r="C14" s="1002"/>
      <c r="D14" s="1002"/>
      <c r="E14" s="1002"/>
    </row>
    <row r="15" spans="1:5" ht="12.75">
      <c r="A15" s="992" t="s">
        <v>163</v>
      </c>
      <c r="B15" s="990" t="s">
        <v>167</v>
      </c>
      <c r="C15" s="990"/>
      <c r="D15" s="988" t="s">
        <v>181</v>
      </c>
      <c r="E15" s="989"/>
    </row>
    <row r="16" spans="1:5" ht="12.75">
      <c r="A16" s="993"/>
      <c r="B16" s="1012"/>
      <c r="C16" s="1012"/>
      <c r="D16" s="213" t="s">
        <v>164</v>
      </c>
      <c r="E16" s="214" t="s">
        <v>192</v>
      </c>
    </row>
    <row r="17" spans="1:5" ht="60.75" customHeight="1">
      <c r="A17" s="226">
        <v>1.0</v>
      </c>
      <c r="B17" s="1022" t="s">
        <v>3620</v>
      </c>
      <c r="C17" s="1015"/>
      <c r="D17" s="220">
        <f>+'7'!C15-'7'!C18</f>
        <v>0.0</v>
      </c>
      <c r="E17" s="215"/>
    </row>
    <row r="18" spans="1:5" ht="26.25" customHeight="1">
      <c r="A18" s="226">
        <v>2.0</v>
      </c>
      <c r="B18" s="1014" t="s">
        <v>7</v>
      </c>
      <c r="C18" s="1015"/>
      <c r="D18" s="222">
        <v>0.0</v>
      </c>
      <c r="E18" s="215"/>
    </row>
    <row r="19" spans="1:5" ht="21.95" customHeight="1">
      <c r="A19" s="226">
        <v>3.0</v>
      </c>
      <c r="B19" s="1022" t="s">
        <v>3621</v>
      </c>
      <c r="C19" s="1023"/>
      <c r="D19" s="220">
        <f>+D17-D18</f>
        <v>0.0</v>
      </c>
      <c r="E19" s="215"/>
    </row>
    <row r="20" spans="1:5" ht="21.95" customHeight="1">
      <c r="A20" s="226">
        <v>4.0</v>
      </c>
      <c r="B20" s="1014" t="s">
        <v>26</v>
      </c>
      <c r="C20" s="1015"/>
      <c r="D20" s="223">
        <f>+'7'!C21</f>
        <v>0.19</v>
      </c>
      <c r="E20" s="215"/>
    </row>
    <row r="21" spans="1:5" ht="24.75" customHeight="1" thickBot="1">
      <c r="A21" s="246">
        <v>5.0</v>
      </c>
      <c r="B21" s="1020" t="s">
        <v>27</v>
      </c>
      <c r="C21" s="1021"/>
      <c r="D21" s="221">
        <f>FLOOR(+D19*D20,1)</f>
        <v>0.0</v>
      </c>
      <c r="E21" s="216"/>
    </row>
    <row r="22" spans="1:5" ht="18" customHeight="1">
      <c r="A22" s="1013"/>
      <c r="B22" s="1013"/>
      <c r="C22" s="1013"/>
      <c r="D22" s="1013"/>
      <c r="E22" s="1013"/>
    </row>
    <row r="23" spans="1:5" ht="13.5" thickBot="1">
      <c r="A23" s="1011" t="s">
        <v>29</v>
      </c>
      <c r="B23" s="1013"/>
      <c r="C23" s="1013"/>
      <c r="D23" s="1013"/>
      <c r="E23" s="1013"/>
    </row>
    <row r="24" spans="1:5" ht="12.75">
      <c r="A24" s="992" t="s">
        <v>163</v>
      </c>
      <c r="B24" s="990" t="s">
        <v>167</v>
      </c>
      <c r="C24" s="990"/>
      <c r="D24" s="988" t="s">
        <v>181</v>
      </c>
      <c r="E24" s="989"/>
    </row>
    <row r="25" spans="1:5" ht="12.75">
      <c r="A25" s="993"/>
      <c r="B25" s="1012"/>
      <c r="C25" s="1012"/>
      <c r="D25" s="213" t="s">
        <v>164</v>
      </c>
      <c r="E25" s="214" t="s">
        <v>192</v>
      </c>
    </row>
    <row r="26" spans="1:5" ht="38.1" customHeight="1">
      <c r="A26" s="226" t="s">
        <v>3623</v>
      </c>
      <c r="B26" s="1022" t="s">
        <v>3622</v>
      </c>
      <c r="C26" s="1015"/>
      <c r="D26" s="247">
        <v>0.0</v>
      </c>
      <c r="E26" s="215"/>
    </row>
    <row r="27" spans="1:5" ht="72" customHeight="1">
      <c r="A27" s="226">
        <v>2.0</v>
      </c>
      <c r="B27" s="1022" t="s">
        <v>9156</v>
      </c>
      <c r="C27" s="1015"/>
      <c r="D27" s="233">
        <v>0.0</v>
      </c>
      <c r="E27" s="215"/>
    </row>
    <row r="28" spans="1:5" ht="26.1" customHeight="1" thickBot="1">
      <c r="A28" s="246">
        <v>3.0</v>
      </c>
      <c r="B28" s="1027" t="s">
        <v>3624</v>
      </c>
      <c r="C28" s="1021"/>
      <c r="D28" s="232">
        <f>FLOOR(+D26*D27,1)</f>
        <v>0.0</v>
      </c>
      <c r="E28" s="216"/>
    </row>
    <row r="29" spans="1:5" ht="35.1" customHeight="1">
      <c r="A29" s="1018" t="s">
        <v>9050</v>
      </c>
      <c r="B29" s="1018"/>
      <c r="C29" s="1018"/>
      <c r="D29" s="1018"/>
      <c r="E29" s="1018"/>
    </row>
    <row r="30" spans="1:5" ht="12.75">
      <c r="A30" s="1011" t="s">
        <v>30</v>
      </c>
      <c r="B30" s="1013"/>
      <c r="C30" s="1013"/>
      <c r="D30" s="1013"/>
      <c r="E30" s="1013"/>
    </row>
    <row r="31" spans="1:5" ht="26.1" customHeight="1" thickBot="1">
      <c r="A31" s="1028" t="s">
        <v>3625</v>
      </c>
      <c r="B31" s="1002"/>
      <c r="C31" s="1002"/>
      <c r="D31" s="1002"/>
      <c r="E31" s="1002"/>
    </row>
    <row r="32" spans="1:5" ht="44.25" customHeight="1">
      <c r="A32" s="435" t="s">
        <v>3626</v>
      </c>
      <c r="B32" s="431" t="s">
        <v>28</v>
      </c>
      <c r="C32" s="431" t="s">
        <v>17</v>
      </c>
      <c r="D32" s="433" t="s">
        <v>9049</v>
      </c>
      <c r="E32" s="432" t="s">
        <v>18</v>
      </c>
    </row>
    <row r="33" spans="1:36" s="200" customFormat="1" ht="11.25">
      <c r="A33" s="226">
        <v>0.0</v>
      </c>
      <c r="B33" s="227">
        <v>1.0</v>
      </c>
      <c r="C33" s="227">
        <v>2.0</v>
      </c>
      <c r="D33" s="227">
        <v>3.0</v>
      </c>
      <c r="E33" s="228">
        <v>4.0</v>
      </c>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c r="AE33" s="230"/>
      <c r="AF33" s="230"/>
      <c r="AG33" s="230"/>
      <c r="AH33" s="230"/>
      <c r="AI33" s="230"/>
      <c r="AJ33" s="230"/>
    </row>
    <row r="34" spans="1:5" ht="26.1" customHeight="1" thickBot="1">
      <c r="A34" s="224">
        <v>0.0</v>
      </c>
      <c r="B34" s="231">
        <v>0.0</v>
      </c>
      <c r="C34" s="231">
        <v>0.0</v>
      </c>
      <c r="D34" s="221">
        <f>+B34-C34</f>
        <v>0.0</v>
      </c>
      <c r="E34" s="225">
        <v>0.0</v>
      </c>
    </row>
    <row r="35" spans="1:5" ht="47.25" customHeight="1">
      <c r="A35" s="1024" t="s">
        <v>3627</v>
      </c>
      <c r="B35" s="1025"/>
      <c r="C35" s="1025"/>
      <c r="D35" s="1025"/>
      <c r="E35" s="1025"/>
    </row>
    <row r="36" spans="1:36" s="0" customFormat="1" ht="24.95" customHeight="1">
      <c r="A36" s="1029" t="s">
        <v>202</v>
      </c>
      <c r="B36" s="1030"/>
      <c r="C36" s="1030"/>
      <c r="D36" s="1030"/>
      <c r="E36" s="1030"/>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5" ht="15" customHeight="1">
      <c r="A37" s="994">
        <v>2.0</v>
      </c>
      <c r="B37" s="1026"/>
      <c r="C37" s="1026"/>
      <c r="D37" s="1026"/>
      <c r="E37" s="102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row r="203" s="36" customFormat="1" ht="12.75"/>
  </sheetData>
  <sheetProtection algorithmName="SHA-512" hashValue="emuNZIln6qm1ro6XKdIj0LLm3qQZwtRPkwvkke+EcNmA+CXsey2kVitt7QQY/M7Lym7jSBkW7kG6WzRAUm5rHQ==" saltValue="X3cRr8GGJdb2Ztk4FAiuTg==" spinCount="100000" sheet="1" objects="1" scenarios="1"/>
  <mergeCells count="37">
    <mergeCell ref="A30:E30"/>
    <mergeCell ref="A35:E35"/>
    <mergeCell ref="A37:E37"/>
    <mergeCell ref="B27:C27"/>
    <mergeCell ref="B28:C28"/>
    <mergeCell ref="A31:E31"/>
    <mergeCell ref="A36:E36"/>
    <mergeCell ref="A24:A25"/>
    <mergeCell ref="B24:C25"/>
    <mergeCell ref="D24:E24"/>
    <mergeCell ref="B26:C26"/>
    <mergeCell ref="A29:E29"/>
    <mergeCell ref="A10:E10"/>
    <mergeCell ref="B21:C21"/>
    <mergeCell ref="A22:E22"/>
    <mergeCell ref="A23:E23"/>
    <mergeCell ref="B17:C17"/>
    <mergeCell ref="B18:C18"/>
    <mergeCell ref="B19:C19"/>
    <mergeCell ref="B20:C20"/>
    <mergeCell ref="A11:E11"/>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s>
  <printOptions horizontalCentered="1" verticalCentered="1"/>
  <pageMargins left="0.1968503937007874" right="0.1968503937007874" top="0.3937007874015748" bottom="0.3937007874015748" header="0.5118110236220472" footer="0.5118110236220472"/>
  <pageSetup orientation="portrait" paperSize="9" scale="94"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8000860214233"/>
  </sheetPr>
  <dimension ref="A1:E64"/>
  <sheetViews>
    <sheetView workbookViewId="0" topLeftCell="A1">
      <selection pane="topLeft" activeCell="D5" sqref="D5:E5"/>
    </sheetView>
  </sheetViews>
  <sheetFormatPr defaultColWidth="9.144285714285713" defaultRowHeight="12.75"/>
  <cols>
    <col min="1" max="1" width="11.857142857142858" style="106" customWidth="1"/>
    <col min="2" max="2" width="28.714285714285715" style="106" customWidth="1"/>
    <col min="3" max="3" width="34.57142857142857" style="106" customWidth="1"/>
    <col min="4" max="5" width="12.714285714285714" style="106" customWidth="1"/>
    <col min="6" max="36" width="9.142857142857142" style="36"/>
    <col min="37" max="16384" width="9.142857142857142" style="106"/>
  </cols>
  <sheetData>
    <row r="1" spans="1:5" ht="30" customHeight="1">
      <c r="A1" s="1053" t="s">
        <v>374</v>
      </c>
      <c r="B1" s="574"/>
      <c r="C1" s="574"/>
      <c r="D1" s="574"/>
      <c r="E1" s="574"/>
    </row>
    <row r="2" spans="1:5" ht="18" customHeight="1">
      <c r="A2" s="1011" t="s">
        <v>224</v>
      </c>
      <c r="B2" s="564"/>
      <c r="C2" s="564"/>
      <c r="D2" s="564"/>
      <c r="E2" s="564"/>
    </row>
    <row r="3" spans="1:5" ht="18" customHeight="1" thickBot="1">
      <c r="A3" s="1011" t="s">
        <v>225</v>
      </c>
      <c r="B3" s="564"/>
      <c r="C3" s="564"/>
      <c r="D3" s="564"/>
      <c r="E3" s="564"/>
    </row>
    <row r="4" spans="1:5" ht="18" customHeight="1">
      <c r="A4" s="248" t="s">
        <v>163</v>
      </c>
      <c r="B4" s="990" t="s">
        <v>226</v>
      </c>
      <c r="C4" s="990"/>
      <c r="D4" s="988" t="s">
        <v>227</v>
      </c>
      <c r="E4" s="989"/>
    </row>
    <row r="5" spans="1:5" ht="36" customHeight="1">
      <c r="A5" s="226">
        <v>1.0</v>
      </c>
      <c r="B5" s="985" t="s">
        <v>51</v>
      </c>
      <c r="C5" s="985"/>
      <c r="D5" s="1031">
        <v>0.0</v>
      </c>
      <c r="E5" s="1032"/>
    </row>
    <row r="6" spans="1:5" ht="36" customHeight="1">
      <c r="A6" s="226">
        <v>2.0</v>
      </c>
      <c r="B6" s="985" t="s">
        <v>52</v>
      </c>
      <c r="C6" s="1016"/>
      <c r="D6" s="1040">
        <v>0.0</v>
      </c>
      <c r="E6" s="1041"/>
    </row>
    <row r="7" spans="1:5" ht="36" customHeight="1" thickBot="1">
      <c r="A7" s="246">
        <v>3.0</v>
      </c>
      <c r="B7" s="995" t="s">
        <v>53</v>
      </c>
      <c r="C7" s="1017"/>
      <c r="D7" s="1033">
        <f>+ROUND(D5*D6,0)</f>
        <v>0.0</v>
      </c>
      <c r="E7" s="1048"/>
    </row>
    <row r="8" spans="1:5" ht="18" customHeight="1" thickBot="1">
      <c r="A8" s="1011" t="s">
        <v>228</v>
      </c>
      <c r="B8" s="1013"/>
      <c r="C8" s="1013"/>
      <c r="D8" s="1013"/>
      <c r="E8" s="1013"/>
    </row>
    <row r="9" spans="1:5" ht="48" customHeight="1">
      <c r="A9" s="249">
        <v>4.0</v>
      </c>
      <c r="B9" s="1051" t="s">
        <v>54</v>
      </c>
      <c r="C9" s="1052"/>
      <c r="D9" s="1044">
        <v>0.0</v>
      </c>
      <c r="E9" s="1045"/>
    </row>
    <row r="10" spans="1:5" ht="36" customHeight="1">
      <c r="A10" s="226">
        <v>5.0</v>
      </c>
      <c r="B10" s="985" t="s">
        <v>55</v>
      </c>
      <c r="C10" s="985"/>
      <c r="D10" s="1038">
        <f>+ROUND(D9*D6,0)</f>
        <v>0.0</v>
      </c>
      <c r="E10" s="1039"/>
    </row>
    <row r="11" spans="1:5" ht="60" customHeight="1">
      <c r="A11" s="226">
        <v>6.0</v>
      </c>
      <c r="B11" s="985" t="s">
        <v>56</v>
      </c>
      <c r="C11" s="985"/>
      <c r="D11" s="1031">
        <v>0.0</v>
      </c>
      <c r="E11" s="1032"/>
    </row>
    <row r="12" spans="1:5" ht="60" customHeight="1">
      <c r="A12" s="226">
        <v>7.0</v>
      </c>
      <c r="B12" s="985" t="s">
        <v>56</v>
      </c>
      <c r="C12" s="1000"/>
      <c r="D12" s="1031">
        <v>0.0</v>
      </c>
      <c r="E12" s="1032"/>
    </row>
    <row r="13" spans="1:5" ht="48" customHeight="1">
      <c r="A13" s="226">
        <v>8.0</v>
      </c>
      <c r="B13" s="985" t="s">
        <v>57</v>
      </c>
      <c r="C13" s="985"/>
      <c r="D13" s="1031">
        <v>0.0</v>
      </c>
      <c r="E13" s="1032"/>
    </row>
    <row r="14" spans="1:5" ht="36" customHeight="1" thickBot="1">
      <c r="A14" s="246">
        <v>9.0</v>
      </c>
      <c r="B14" s="995" t="s">
        <v>58</v>
      </c>
      <c r="C14" s="995"/>
      <c r="D14" s="1033">
        <f>+MAX(0,D10-D11-D12-D13)</f>
        <v>0.0</v>
      </c>
      <c r="E14" s="1034"/>
    </row>
    <row r="15" spans="1:5" ht="33" customHeight="1">
      <c r="A15" s="1035" t="s">
        <v>229</v>
      </c>
      <c r="B15" s="979"/>
      <c r="C15" s="979"/>
      <c r="D15" s="979"/>
      <c r="E15" s="979"/>
    </row>
    <row r="16" spans="1:5" ht="12" customHeight="1">
      <c r="A16" s="1049"/>
      <c r="B16" s="1050"/>
      <c r="C16" s="981"/>
      <c r="D16" s="1037"/>
      <c r="E16" s="1037"/>
    </row>
    <row r="17" spans="1:5" ht="21.95" customHeight="1">
      <c r="A17" s="1035" t="s">
        <v>9157</v>
      </c>
      <c r="B17" s="1036"/>
      <c r="C17" s="981" t="s">
        <v>9158</v>
      </c>
      <c r="D17" s="1037"/>
      <c r="E17" s="1037"/>
    </row>
    <row r="18" spans="1:5" ht="18" customHeight="1">
      <c r="A18" s="1011" t="s">
        <v>230</v>
      </c>
      <c r="B18" s="1013"/>
      <c r="C18" s="1013"/>
      <c r="D18" s="1013"/>
      <c r="E18" s="1013"/>
    </row>
    <row r="19" spans="1:5" ht="18" customHeight="1" thickBot="1">
      <c r="A19" s="1011" t="s">
        <v>231</v>
      </c>
      <c r="B19" s="1013"/>
      <c r="C19" s="1013"/>
      <c r="D19" s="1013"/>
      <c r="E19" s="1013"/>
    </row>
    <row r="20" spans="1:5" ht="18" customHeight="1">
      <c r="A20" s="248" t="s">
        <v>163</v>
      </c>
      <c r="B20" s="990" t="s">
        <v>226</v>
      </c>
      <c r="C20" s="990"/>
      <c r="D20" s="988" t="s">
        <v>227</v>
      </c>
      <c r="E20" s="989"/>
    </row>
    <row r="21" spans="1:5" ht="24" customHeight="1">
      <c r="A21" s="226">
        <v>1.0</v>
      </c>
      <c r="B21" s="985" t="s">
        <v>59</v>
      </c>
      <c r="C21" s="985"/>
      <c r="D21" s="1031">
        <v>0.0</v>
      </c>
      <c r="E21" s="1032"/>
    </row>
    <row r="22" spans="1:5" ht="18" customHeight="1">
      <c r="A22" s="226">
        <v>2.0</v>
      </c>
      <c r="B22" s="985" t="s">
        <v>60</v>
      </c>
      <c r="C22" s="985"/>
      <c r="D22" s="1040">
        <v>0.0</v>
      </c>
      <c r="E22" s="1041"/>
    </row>
    <row r="23" spans="1:5" ht="18" customHeight="1" thickBot="1">
      <c r="A23" s="246">
        <v>3.0</v>
      </c>
      <c r="B23" s="995" t="s">
        <v>75</v>
      </c>
      <c r="C23" s="1017"/>
      <c r="D23" s="1033">
        <f>+ROUND(D21*D22,0)</f>
        <v>0.0</v>
      </c>
      <c r="E23" s="1048"/>
    </row>
    <row r="24" spans="1:5" ht="18" customHeight="1" thickBot="1">
      <c r="A24" s="1011" t="s">
        <v>228</v>
      </c>
      <c r="B24" s="1013"/>
      <c r="C24" s="1013"/>
      <c r="D24" s="1013"/>
      <c r="E24" s="1013"/>
    </row>
    <row r="25" spans="1:5" ht="24" customHeight="1">
      <c r="A25" s="249">
        <v>4.0</v>
      </c>
      <c r="B25" s="1042" t="s">
        <v>61</v>
      </c>
      <c r="C25" s="1043"/>
      <c r="D25" s="1044">
        <v>0.0</v>
      </c>
      <c r="E25" s="1045"/>
    </row>
    <row r="26" spans="1:5" ht="24" customHeight="1">
      <c r="A26" s="226">
        <v>5.0</v>
      </c>
      <c r="B26" s="985" t="s">
        <v>62</v>
      </c>
      <c r="C26" s="985"/>
      <c r="D26" s="1038">
        <f>+ROUND(D25*D22,0)</f>
        <v>0.0</v>
      </c>
      <c r="E26" s="1039"/>
    </row>
    <row r="27" spans="1:5" ht="60" customHeight="1">
      <c r="A27" s="226">
        <v>6.0</v>
      </c>
      <c r="B27" s="985" t="s">
        <v>56</v>
      </c>
      <c r="C27" s="985"/>
      <c r="D27" s="1031">
        <v>0.0</v>
      </c>
      <c r="E27" s="1032"/>
    </row>
    <row r="28" spans="1:5" ht="24" customHeight="1">
      <c r="A28" s="226">
        <v>7.0</v>
      </c>
      <c r="B28" s="985" t="s">
        <v>63</v>
      </c>
      <c r="C28" s="985"/>
      <c r="D28" s="1031">
        <v>0.0</v>
      </c>
      <c r="E28" s="1032"/>
    </row>
    <row r="29" spans="1:5" ht="24" customHeight="1" thickBot="1">
      <c r="A29" s="246">
        <v>8.0</v>
      </c>
      <c r="B29" s="995" t="s">
        <v>64</v>
      </c>
      <c r="C29" s="995"/>
      <c r="D29" s="1033">
        <f>+MAX(0,D26-D27-D28)</f>
        <v>0.0</v>
      </c>
      <c r="E29" s="1034"/>
    </row>
    <row r="30" spans="1:5" ht="36" customHeight="1">
      <c r="A30" s="1035" t="s">
        <v>375</v>
      </c>
      <c r="B30" s="979"/>
      <c r="C30" s="979"/>
      <c r="D30" s="979"/>
      <c r="E30" s="979"/>
    </row>
    <row r="31" spans="1:5" ht="18" customHeight="1">
      <c r="A31" s="1011" t="s">
        <v>233</v>
      </c>
      <c r="B31" s="1013"/>
      <c r="C31" s="1013"/>
      <c r="D31" s="1013"/>
      <c r="E31" s="1013"/>
    </row>
    <row r="32" spans="1:5" ht="18" customHeight="1" thickBot="1">
      <c r="A32" s="1011" t="s">
        <v>231</v>
      </c>
      <c r="B32" s="1013"/>
      <c r="C32" s="1013"/>
      <c r="D32" s="1013"/>
      <c r="E32" s="1013"/>
    </row>
    <row r="33" spans="1:5" ht="18" customHeight="1">
      <c r="A33" s="248" t="s">
        <v>163</v>
      </c>
      <c r="B33" s="990" t="s">
        <v>226</v>
      </c>
      <c r="C33" s="990"/>
      <c r="D33" s="988" t="s">
        <v>227</v>
      </c>
      <c r="E33" s="989"/>
    </row>
    <row r="34" spans="1:5" ht="24" customHeight="1">
      <c r="A34" s="226">
        <v>1.0</v>
      </c>
      <c r="B34" s="985" t="s">
        <v>65</v>
      </c>
      <c r="C34" s="985"/>
      <c r="D34" s="1040">
        <v>0.0</v>
      </c>
      <c r="E34" s="1041"/>
    </row>
    <row r="35" spans="1:5" ht="24" customHeight="1" thickBot="1">
      <c r="A35" s="246">
        <v>2.0</v>
      </c>
      <c r="B35" s="995" t="s">
        <v>66</v>
      </c>
      <c r="C35" s="1017"/>
      <c r="D35" s="1046">
        <v>0.0</v>
      </c>
      <c r="E35" s="1047"/>
    </row>
    <row r="36" spans="1:5" ht="18" customHeight="1" thickBot="1">
      <c r="A36" s="1011" t="s">
        <v>232</v>
      </c>
      <c r="B36" s="1013"/>
      <c r="C36" s="1013"/>
      <c r="D36" s="1013"/>
      <c r="E36" s="1013"/>
    </row>
    <row r="37" spans="1:5" ht="24" customHeight="1">
      <c r="A37" s="250" t="s">
        <v>74</v>
      </c>
      <c r="B37" s="1042" t="s">
        <v>67</v>
      </c>
      <c r="C37" s="1043"/>
      <c r="D37" s="1044">
        <v>0.0</v>
      </c>
      <c r="E37" s="1045"/>
    </row>
    <row r="38" spans="1:5" ht="24" customHeight="1">
      <c r="A38" s="226">
        <v>4.0</v>
      </c>
      <c r="B38" s="985" t="s">
        <v>68</v>
      </c>
      <c r="C38" s="985"/>
      <c r="D38" s="1038">
        <f>+ROUND(D37*D34,0)</f>
        <v>0.0</v>
      </c>
      <c r="E38" s="1039"/>
    </row>
    <row r="39" spans="1:5" ht="36" customHeight="1">
      <c r="A39" s="226">
        <v>5.0</v>
      </c>
      <c r="B39" s="985" t="s">
        <v>69</v>
      </c>
      <c r="C39" s="985"/>
      <c r="D39" s="1031">
        <v>0.0</v>
      </c>
      <c r="E39" s="1032"/>
    </row>
    <row r="40" spans="1:5" ht="24" customHeight="1">
      <c r="A40" s="226">
        <v>6.0</v>
      </c>
      <c r="B40" s="985" t="s">
        <v>70</v>
      </c>
      <c r="C40" s="985"/>
      <c r="D40" s="1031">
        <v>0.0</v>
      </c>
      <c r="E40" s="1032"/>
    </row>
    <row r="41" spans="1:5" ht="36" customHeight="1">
      <c r="A41" s="226">
        <v>7.0</v>
      </c>
      <c r="B41" s="985" t="s">
        <v>71</v>
      </c>
      <c r="C41" s="985"/>
      <c r="D41" s="1031">
        <v>0.0</v>
      </c>
      <c r="E41" s="1032"/>
    </row>
    <row r="42" spans="1:5" ht="36" customHeight="1">
      <c r="A42" s="226">
        <v>8.0</v>
      </c>
      <c r="B42" s="985" t="s">
        <v>72</v>
      </c>
      <c r="C42" s="1000"/>
      <c r="D42" s="1031">
        <v>0.0</v>
      </c>
      <c r="E42" s="1032"/>
    </row>
    <row r="43" spans="1:5" ht="36" customHeight="1" thickBot="1">
      <c r="A43" s="246">
        <v>9.0</v>
      </c>
      <c r="B43" s="995" t="s">
        <v>73</v>
      </c>
      <c r="C43" s="995"/>
      <c r="D43" s="1033">
        <f>+MAX(0,D38-D39-D40-D41-D42)</f>
        <v>0.0</v>
      </c>
      <c r="E43" s="1034"/>
    </row>
    <row r="44" spans="1:5" ht="36" customHeight="1">
      <c r="A44" s="1035" t="s">
        <v>229</v>
      </c>
      <c r="B44" s="979"/>
      <c r="C44" s="979"/>
      <c r="D44" s="979"/>
      <c r="E44" s="979"/>
    </row>
    <row r="45" spans="1:5" ht="12" customHeight="1">
      <c r="A45" s="1035" t="s">
        <v>201</v>
      </c>
      <c r="B45" s="979"/>
      <c r="C45" s="979"/>
      <c r="D45" s="979"/>
      <c r="E45" s="979"/>
    </row>
    <row r="46" spans="1:5" ht="36" customHeight="1">
      <c r="A46" s="1035" t="s">
        <v>234</v>
      </c>
      <c r="B46" s="979"/>
      <c r="C46" s="979"/>
      <c r="D46" s="979"/>
      <c r="E46" s="979"/>
    </row>
    <row r="47" spans="1:5" ht="23.25" customHeight="1">
      <c r="A47" s="1035" t="s">
        <v>9157</v>
      </c>
      <c r="B47" s="1036"/>
      <c r="C47" s="981" t="s">
        <v>9158</v>
      </c>
      <c r="D47" s="1037"/>
      <c r="E47" s="1037"/>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kXJiroyIkJQ+clmR9VZy6QsOlr3QOoHDYhb/WXyuq5duwEMmRPgpLlDJ0eBg0vSrGu8hQvAl3HWlHvXBXBWeHg==" saltValue="mHDpmvtzN9BcKmNOrZFx3Q==" spinCount="100000" sheet="1" objects="1" scenarios="1"/>
  <mergeCells count="79">
    <mergeCell ref="A8:E8"/>
    <mergeCell ref="A1:E1"/>
    <mergeCell ref="B4:C4"/>
    <mergeCell ref="D4:E4"/>
    <mergeCell ref="A2:E2"/>
    <mergeCell ref="A3:E3"/>
    <mergeCell ref="B5:C5"/>
    <mergeCell ref="B7:C7"/>
    <mergeCell ref="D5:E5"/>
    <mergeCell ref="D6:E6"/>
    <mergeCell ref="D7:E7"/>
    <mergeCell ref="B6:C6"/>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B22:C22"/>
    <mergeCell ref="D23:E23"/>
    <mergeCell ref="B33:C33"/>
    <mergeCell ref="B26:C26"/>
    <mergeCell ref="A32:E32"/>
    <mergeCell ref="A24:E24"/>
    <mergeCell ref="D25:E25"/>
    <mergeCell ref="D33:E33"/>
    <mergeCell ref="A31:E31"/>
    <mergeCell ref="D22:E22"/>
    <mergeCell ref="B28:C28"/>
    <mergeCell ref="D28:E28"/>
    <mergeCell ref="B29:C29"/>
    <mergeCell ref="B34:C34"/>
    <mergeCell ref="D34:E34"/>
    <mergeCell ref="A36:E36"/>
    <mergeCell ref="B37:C37"/>
    <mergeCell ref="D37:E37"/>
    <mergeCell ref="B35:C35"/>
    <mergeCell ref="D35:E35"/>
    <mergeCell ref="B41:C41"/>
    <mergeCell ref="D41:E41"/>
    <mergeCell ref="B38:C38"/>
    <mergeCell ref="D38:E38"/>
    <mergeCell ref="B39:C39"/>
    <mergeCell ref="D39:E39"/>
    <mergeCell ref="B40:C40"/>
    <mergeCell ref="D40:E40"/>
    <mergeCell ref="B42:C42"/>
    <mergeCell ref="D42:E42"/>
    <mergeCell ref="B43:C43"/>
    <mergeCell ref="D43:E43"/>
    <mergeCell ref="A47:B47"/>
    <mergeCell ref="C47:E47"/>
    <mergeCell ref="A44:E44"/>
    <mergeCell ref="A45:E45"/>
    <mergeCell ref="A46:E46"/>
  </mergeCells>
  <printOptions horizontalCentered="1"/>
  <pageMargins left="0.1968503937007874" right="0.1968503937007874" top="0.5905511811023623" bottom="0.3937007874015748" header="0.5118110236220472" footer="0.5118110236220472"/>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8000860214233"/>
    <pageSetUpPr fitToPage="1"/>
  </sheetPr>
  <dimension ref="A1:AT50"/>
  <sheetViews>
    <sheetView workbookViewId="0" topLeftCell="A1">
      <selection pane="topLeft" activeCell="A6" sqref="A6:F6"/>
    </sheetView>
  </sheetViews>
  <sheetFormatPr defaultRowHeight="12.75"/>
  <cols>
    <col min="1" max="1" width="6.714285714285714" customWidth="1"/>
    <col min="2" max="2" width="30.714285714285715" customWidth="1"/>
    <col min="3" max="3" width="14.714285714285714" customWidth="1"/>
    <col min="4" max="4" width="9.428571428571429" customWidth="1"/>
    <col min="5" max="6" width="17.714285714285715" customWidth="1"/>
    <col min="7" max="46" width="9.142857142857142" style="5"/>
  </cols>
  <sheetData>
    <row r="1" spans="1:6" ht="12" customHeight="1">
      <c r="A1" s="962" t="s">
        <v>312</v>
      </c>
      <c r="B1" s="963"/>
      <c r="C1" s="963"/>
      <c r="D1" s="963"/>
      <c r="E1" s="963"/>
      <c r="F1" s="963"/>
    </row>
    <row r="2" spans="1:6" ht="12.75">
      <c r="A2" s="1066" t="s">
        <v>281</v>
      </c>
      <c r="B2" s="1066"/>
      <c r="C2" s="1066"/>
      <c r="D2" s="1066"/>
      <c r="E2" s="1066"/>
      <c r="F2" s="1066"/>
    </row>
    <row r="3" spans="1:6" ht="12.75">
      <c r="A3" s="950" t="s">
        <v>33</v>
      </c>
      <c r="B3" s="950"/>
      <c r="C3" s="950"/>
      <c r="D3" s="950"/>
      <c r="E3" s="950"/>
      <c r="F3" s="950"/>
    </row>
    <row r="4" spans="1:46" s="104" customFormat="1" ht="18" customHeight="1">
      <c r="A4" s="964" t="str">
        <f>+CONCATENATE('1'!A9:E9)</f>
        <v/>
      </c>
      <c r="B4" s="965"/>
      <c r="C4" s="1064" t="s">
        <v>313</v>
      </c>
      <c r="D4" s="1065"/>
      <c r="E4" s="1065"/>
      <c r="F4" s="1065"/>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6" ht="15.95" customHeight="1" thickBot="1">
      <c r="A5" s="949" t="s">
        <v>314</v>
      </c>
      <c r="B5" s="950"/>
      <c r="C5" s="950"/>
      <c r="D5" s="950"/>
      <c r="E5" s="950"/>
      <c r="F5" s="950"/>
    </row>
    <row r="6" spans="1:6" ht="18" customHeight="1" thickBot="1">
      <c r="A6" s="1055"/>
      <c r="B6" s="1056"/>
      <c r="C6" s="1056"/>
      <c r="D6" s="1056"/>
      <c r="E6" s="1056"/>
      <c r="F6" s="1057"/>
    </row>
    <row r="7" spans="1:6" ht="5.1" customHeight="1" thickBot="1">
      <c r="A7" s="260"/>
      <c r="B7" s="261"/>
      <c r="C7" s="261"/>
      <c r="D7" s="261"/>
      <c r="E7" s="261"/>
      <c r="F7" s="261"/>
    </row>
    <row r="8" spans="1:6" ht="18" customHeight="1" thickBot="1">
      <c r="A8" s="1055"/>
      <c r="B8" s="1056"/>
      <c r="C8" s="1056"/>
      <c r="D8" s="1056"/>
      <c r="E8" s="1056"/>
      <c r="F8" s="1057"/>
    </row>
    <row r="9" spans="1:6" ht="15.95" customHeight="1" thickBot="1">
      <c r="A9" s="949" t="s">
        <v>315</v>
      </c>
      <c r="B9" s="950"/>
      <c r="C9" s="950"/>
      <c r="D9" s="950"/>
      <c r="E9" s="950"/>
      <c r="F9" s="950"/>
    </row>
    <row r="10" spans="1:6" ht="18" customHeight="1" thickBot="1">
      <c r="A10" s="1055"/>
      <c r="B10" s="1056"/>
      <c r="C10" s="1056"/>
      <c r="D10" s="1057"/>
      <c r="E10" s="1061"/>
      <c r="F10" s="950"/>
    </row>
    <row r="11" spans="1:6" ht="15.95" customHeight="1" thickBot="1">
      <c r="A11" s="949" t="s">
        <v>316</v>
      </c>
      <c r="B11" s="1058"/>
      <c r="C11" s="1058"/>
      <c r="D11" s="1058"/>
      <c r="E11" s="1058"/>
      <c r="F11" s="1058"/>
    </row>
    <row r="12" spans="1:46" s="106" customFormat="1" ht="18" customHeight="1" thickBot="1">
      <c r="A12" s="1059"/>
      <c r="B12" s="1060"/>
      <c r="C12" s="425" t="s">
        <v>3628</v>
      </c>
      <c r="D12" s="268"/>
      <c r="E12" s="1062"/>
      <c r="F12" s="1063"/>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68" t="s">
        <v>323</v>
      </c>
      <c r="B13" s="968"/>
      <c r="C13" s="968"/>
      <c r="D13" s="968"/>
      <c r="E13" s="968"/>
      <c r="F13" s="968"/>
    </row>
    <row r="14" spans="1:46" s="106" customFormat="1" ht="14.1" customHeight="1">
      <c r="A14" s="969" t="s">
        <v>163</v>
      </c>
      <c r="B14" s="971" t="s">
        <v>167</v>
      </c>
      <c r="C14" s="971"/>
      <c r="D14" s="971"/>
      <c r="E14" s="973" t="s">
        <v>3629</v>
      </c>
      <c r="F14" s="974"/>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6" customFormat="1" ht="14.1" customHeight="1">
      <c r="A15" s="970"/>
      <c r="B15" s="972"/>
      <c r="C15" s="972"/>
      <c r="D15" s="972"/>
      <c r="E15" s="204" t="s">
        <v>317</v>
      </c>
      <c r="F15" s="262" t="s">
        <v>9062</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6" customFormat="1" ht="18" customHeight="1">
      <c r="A16" s="203">
        <v>1.0</v>
      </c>
      <c r="B16" s="957" t="s">
        <v>318</v>
      </c>
      <c r="C16" s="957"/>
      <c r="D16" s="957"/>
      <c r="E16" s="206">
        <v>0.0</v>
      </c>
      <c r="F16" s="269">
        <v>0.0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6" customFormat="1" ht="18" customHeight="1">
      <c r="A17" s="203">
        <v>2.0</v>
      </c>
      <c r="B17" s="957" t="s">
        <v>319</v>
      </c>
      <c r="C17" s="957"/>
      <c r="D17" s="957"/>
      <c r="E17" s="206">
        <v>0.0</v>
      </c>
      <c r="F17" s="269">
        <v>0.0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6" customFormat="1" ht="18" customHeight="1">
      <c r="A18" s="203">
        <v>3.0</v>
      </c>
      <c r="B18" s="957" t="s">
        <v>320</v>
      </c>
      <c r="C18" s="957"/>
      <c r="D18" s="957"/>
      <c r="E18" s="206">
        <v>0.0</v>
      </c>
      <c r="F18" s="269">
        <v>0.0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6" customFormat="1" ht="18" customHeight="1" thickBot="1">
      <c r="A19" s="207">
        <v>4.0</v>
      </c>
      <c r="B19" s="1054" t="s">
        <v>321</v>
      </c>
      <c r="C19" s="1054"/>
      <c r="D19" s="1054"/>
      <c r="E19" s="270">
        <v>0.0</v>
      </c>
      <c r="F19" s="271">
        <v>0.0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6" customFormat="1" ht="13.5" customHeight="1" thickBot="1">
      <c r="A20" s="968" t="s">
        <v>322</v>
      </c>
      <c r="B20" s="968"/>
      <c r="C20" s="968"/>
      <c r="D20" s="968"/>
      <c r="E20" s="968"/>
      <c r="F20" s="968"/>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6" customFormat="1" ht="13.5" customHeight="1">
      <c r="A21" s="969" t="s">
        <v>163</v>
      </c>
      <c r="B21" s="971" t="s">
        <v>167</v>
      </c>
      <c r="C21" s="971"/>
      <c r="D21" s="971"/>
      <c r="E21" s="973" t="s">
        <v>3629</v>
      </c>
      <c r="F21" s="974"/>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6" customFormat="1" ht="13.5" customHeight="1">
      <c r="A22" s="970"/>
      <c r="B22" s="972"/>
      <c r="C22" s="972"/>
      <c r="D22" s="972"/>
      <c r="E22" s="204" t="s">
        <v>324</v>
      </c>
      <c r="F22" s="262" t="s">
        <v>325</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6" customFormat="1" ht="18" customHeight="1">
      <c r="A23" s="203">
        <v>1.0</v>
      </c>
      <c r="B23" s="957" t="s">
        <v>326</v>
      </c>
      <c r="C23" s="957"/>
      <c r="D23" s="957"/>
      <c r="E23" s="206">
        <v>0.0</v>
      </c>
      <c r="F23" s="269">
        <v>0.0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6" customFormat="1" ht="18" customHeight="1">
      <c r="A24" s="203">
        <v>2.0</v>
      </c>
      <c r="B24" s="957" t="s">
        <v>3632</v>
      </c>
      <c r="C24" s="957"/>
      <c r="D24" s="957"/>
      <c r="E24" s="206">
        <v>0.0</v>
      </c>
      <c r="F24" s="269">
        <v>0.0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6" customFormat="1" ht="18" customHeight="1">
      <c r="A25" s="203">
        <v>3.0</v>
      </c>
      <c r="B25" s="957" t="s">
        <v>327</v>
      </c>
      <c r="C25" s="957"/>
      <c r="D25" s="957"/>
      <c r="E25" s="206">
        <v>0.0</v>
      </c>
      <c r="F25" s="269">
        <v>0.0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6" customFormat="1" ht="18" customHeight="1">
      <c r="A26" s="203">
        <v>4.0</v>
      </c>
      <c r="B26" s="957" t="s">
        <v>9083</v>
      </c>
      <c r="C26" s="957"/>
      <c r="D26" s="957"/>
      <c r="E26" s="206">
        <v>0.0</v>
      </c>
      <c r="F26" s="269">
        <v>0.0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6" customFormat="1" ht="18" customHeight="1" thickBot="1">
      <c r="A27" s="207">
        <v>5.0</v>
      </c>
      <c r="B27" s="1054" t="s">
        <v>328</v>
      </c>
      <c r="C27" s="1054"/>
      <c r="D27" s="1054"/>
      <c r="E27" s="270">
        <v>0.0</v>
      </c>
      <c r="F27" s="271">
        <v>0.0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6" customFormat="1" ht="13.5" customHeight="1" thickBot="1">
      <c r="A28" s="968" t="s">
        <v>329</v>
      </c>
      <c r="B28" s="968"/>
      <c r="C28" s="968"/>
      <c r="D28" s="968"/>
      <c r="E28" s="968"/>
      <c r="F28" s="968"/>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6" customFormat="1" ht="13.5" customHeight="1">
      <c r="A29" s="969" t="s">
        <v>163</v>
      </c>
      <c r="B29" s="971" t="s">
        <v>167</v>
      </c>
      <c r="C29" s="971"/>
      <c r="D29" s="971"/>
      <c r="E29" s="973" t="s">
        <v>3629</v>
      </c>
      <c r="F29" s="974"/>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6" customFormat="1" ht="13.5" customHeight="1">
      <c r="A30" s="970"/>
      <c r="B30" s="972"/>
      <c r="C30" s="972"/>
      <c r="D30" s="972"/>
      <c r="E30" s="204" t="s">
        <v>3630</v>
      </c>
      <c r="F30" s="262" t="s">
        <v>3631</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6" customFormat="1" ht="18" customHeight="1">
      <c r="A31" s="203">
        <v>1.0</v>
      </c>
      <c r="B31" s="957" t="s">
        <v>330</v>
      </c>
      <c r="C31" s="957"/>
      <c r="D31" s="957"/>
      <c r="E31" s="206">
        <v>0.0</v>
      </c>
      <c r="F31" s="269">
        <v>0.0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6" customFormat="1" ht="18" customHeight="1">
      <c r="A32" s="203">
        <v>2.0</v>
      </c>
      <c r="B32" s="957" t="s">
        <v>331</v>
      </c>
      <c r="C32" s="957"/>
      <c r="D32" s="957"/>
      <c r="E32" s="206">
        <v>0.0</v>
      </c>
      <c r="F32" s="269">
        <v>0.0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6" customFormat="1" ht="13.5" customHeight="1">
      <c r="A33" s="1070"/>
      <c r="B33" s="674"/>
      <c r="C33" s="674"/>
      <c r="D33" s="675"/>
      <c r="E33" s="204" t="s">
        <v>332</v>
      </c>
      <c r="F33" s="262" t="s">
        <v>333</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6" customFormat="1" ht="18" customHeight="1" thickBot="1">
      <c r="A34" s="207">
        <v>3.0</v>
      </c>
      <c r="B34" s="1054" t="s">
        <v>3633</v>
      </c>
      <c r="C34" s="1054"/>
      <c r="D34" s="1054"/>
      <c r="E34" s="270">
        <v>0.0</v>
      </c>
      <c r="F34" s="271">
        <v>0.0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6" customFormat="1" ht="8.1" customHeight="1" thickBot="1">
      <c r="A35" s="968"/>
      <c r="B35" s="968"/>
      <c r="C35" s="968"/>
      <c r="D35" s="968"/>
      <c r="E35" s="968"/>
      <c r="F35" s="968"/>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6" customFormat="1" ht="18" customHeight="1">
      <c r="A36" s="263">
        <v>4.0</v>
      </c>
      <c r="B36" s="1071" t="s">
        <v>334</v>
      </c>
      <c r="C36" s="1071"/>
      <c r="D36" s="1071"/>
      <c r="E36" s="274" t="s">
        <v>335</v>
      </c>
      <c r="F36" s="275" t="s">
        <v>336</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6" customFormat="1" ht="18" customHeight="1">
      <c r="A37" s="203">
        <v>5.0</v>
      </c>
      <c r="B37" s="957" t="s">
        <v>337</v>
      </c>
      <c r="C37" s="957"/>
      <c r="D37" s="957"/>
      <c r="E37" s="276" t="s">
        <v>335</v>
      </c>
      <c r="F37" s="277" t="s">
        <v>336</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6" customFormat="1" ht="18" customHeight="1">
      <c r="A38" s="464">
        <v>6.0</v>
      </c>
      <c r="B38" s="957" t="s">
        <v>338</v>
      </c>
      <c r="C38" s="957"/>
      <c r="D38" s="957"/>
      <c r="E38" s="276" t="s">
        <v>335</v>
      </c>
      <c r="F38" s="277" t="s">
        <v>336</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6" customFormat="1" ht="18" customHeight="1">
      <c r="A39" s="464">
        <v>7.0</v>
      </c>
      <c r="B39" s="957" t="s">
        <v>9084</v>
      </c>
      <c r="C39" s="957"/>
      <c r="D39" s="957"/>
      <c r="E39" s="276" t="s">
        <v>335</v>
      </c>
      <c r="F39" s="277" t="s">
        <v>336</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6" customFormat="1" ht="18" customHeight="1" thickBot="1">
      <c r="A40" s="207">
        <v>8.0</v>
      </c>
      <c r="B40" s="1054" t="s">
        <v>9085</v>
      </c>
      <c r="C40" s="1054"/>
      <c r="D40" s="1054"/>
      <c r="E40" s="278" t="s">
        <v>335</v>
      </c>
      <c r="F40" s="279" t="s">
        <v>336</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6" customFormat="1" ht="13.5" customHeight="1" thickBot="1">
      <c r="A41" s="968" t="s">
        <v>9063</v>
      </c>
      <c r="B41" s="968"/>
      <c r="C41" s="968"/>
      <c r="D41" s="968"/>
      <c r="E41" s="968"/>
      <c r="F41" s="968"/>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6" customFormat="1" ht="13.5" customHeight="1">
      <c r="A42" s="969" t="s">
        <v>163</v>
      </c>
      <c r="B42" s="971" t="s">
        <v>167</v>
      </c>
      <c r="C42" s="971"/>
      <c r="D42" s="971"/>
      <c r="E42" s="973" t="s">
        <v>3629</v>
      </c>
      <c r="F42" s="974"/>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6" customFormat="1" ht="21.95" customHeight="1">
      <c r="A43" s="970"/>
      <c r="B43" s="972"/>
      <c r="C43" s="972"/>
      <c r="D43" s="972"/>
      <c r="E43" s="272" t="s">
        <v>340</v>
      </c>
      <c r="F43" s="273" t="s">
        <v>341</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6" customFormat="1" ht="18" customHeight="1">
      <c r="A44" s="203">
        <v>1.0</v>
      </c>
      <c r="B44" s="957" t="s">
        <v>342</v>
      </c>
      <c r="C44" s="957"/>
      <c r="D44" s="957"/>
      <c r="E44" s="206">
        <v>0.0</v>
      </c>
      <c r="F44" s="269">
        <v>0.0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6" customFormat="1" ht="18" customHeight="1">
      <c r="A45" s="203">
        <v>2.0</v>
      </c>
      <c r="B45" s="957" t="s">
        <v>343</v>
      </c>
      <c r="C45" s="957"/>
      <c r="D45" s="957"/>
      <c r="E45" s="206">
        <v>0.0</v>
      </c>
      <c r="F45" s="269">
        <v>0.0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6" customFormat="1" ht="18" customHeight="1">
      <c r="A46" s="203">
        <v>3.0</v>
      </c>
      <c r="B46" s="957" t="s">
        <v>344</v>
      </c>
      <c r="C46" s="957"/>
      <c r="D46" s="957"/>
      <c r="E46" s="206">
        <v>0.0</v>
      </c>
      <c r="F46" s="269">
        <v>0.0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6" customFormat="1" ht="18" customHeight="1" thickBot="1">
      <c r="A47" s="207">
        <v>4.0</v>
      </c>
      <c r="B47" s="1054" t="s">
        <v>345</v>
      </c>
      <c r="C47" s="1054"/>
      <c r="D47" s="1054"/>
      <c r="E47" s="270">
        <v>0.0</v>
      </c>
      <c r="F47" s="271">
        <v>0.0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6" customFormat="1" ht="13.5" customHeight="1">
      <c r="A48" s="941" t="s">
        <v>339</v>
      </c>
      <c r="B48" s="941"/>
      <c r="C48" s="941"/>
      <c r="D48" s="941"/>
      <c r="E48" s="941"/>
      <c r="F48" s="941"/>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6" customFormat="1" ht="24" customHeight="1">
      <c r="A49" s="1068" t="s">
        <v>9159</v>
      </c>
      <c r="B49" s="1069"/>
      <c r="C49" s="946" t="s">
        <v>9126</v>
      </c>
      <c r="D49" s="829"/>
      <c r="E49" s="829"/>
      <c r="F49" s="829"/>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6" customFormat="1" ht="12.75">
      <c r="A50" s="1066">
        <v>1.0</v>
      </c>
      <c r="B50" s="1066"/>
      <c r="C50" s="1067"/>
      <c r="D50" s="1067"/>
      <c r="E50" s="1067"/>
      <c r="F50" s="1067"/>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algorithmName="SHA-512" hashValue="p2yXRhUgB7NOhDyQP21eGV0uZciREsBVwl/lqJQ2SPYqC5rAtMU5oTBYOOVdmEGFHe1fega1K6fSoGOS4yDqPg==" saltValue="J05gBTRDn0u/6DjjJXKj1w==" spinCount="100000" sheet="1" objects="1" scenarios="1"/>
  <mergeCells count="57">
    <mergeCell ref="A33:D33"/>
    <mergeCell ref="A35:F35"/>
    <mergeCell ref="B36:D36"/>
    <mergeCell ref="B40:D40"/>
    <mergeCell ref="B34:D34"/>
    <mergeCell ref="B38:D38"/>
    <mergeCell ref="B39:D39"/>
    <mergeCell ref="B32:D32"/>
    <mergeCell ref="B25:D25"/>
    <mergeCell ref="A29:A30"/>
    <mergeCell ref="B29:D30"/>
    <mergeCell ref="E29:F29"/>
    <mergeCell ref="B31:D31"/>
    <mergeCell ref="A50:F50"/>
    <mergeCell ref="A49:B49"/>
    <mergeCell ref="C49:F49"/>
    <mergeCell ref="B37:D37"/>
    <mergeCell ref="A48:F48"/>
    <mergeCell ref="A41:F41"/>
    <mergeCell ref="A42:A43"/>
    <mergeCell ref="B42:D43"/>
    <mergeCell ref="E42:F42"/>
    <mergeCell ref="B44:D44"/>
    <mergeCell ref="B45:D45"/>
    <mergeCell ref="B46:D46"/>
    <mergeCell ref="B47:D47"/>
    <mergeCell ref="B19:D19"/>
    <mergeCell ref="A13:F13"/>
    <mergeCell ref="A14:A15"/>
    <mergeCell ref="B14:D15"/>
    <mergeCell ref="E14:F14"/>
    <mergeCell ref="B16:D16"/>
    <mergeCell ref="B17:D17"/>
    <mergeCell ref="B18:D18"/>
    <mergeCell ref="A1:F1"/>
    <mergeCell ref="A3:F3"/>
    <mergeCell ref="A4:B4"/>
    <mergeCell ref="C4:F4"/>
    <mergeCell ref="A2:F2"/>
    <mergeCell ref="A5:F5"/>
    <mergeCell ref="A10:D10"/>
    <mergeCell ref="A11:F11"/>
    <mergeCell ref="A12:B12"/>
    <mergeCell ref="E10:F10"/>
    <mergeCell ref="A6:F6"/>
    <mergeCell ref="A8:F8"/>
    <mergeCell ref="A9:F9"/>
    <mergeCell ref="E12:F12"/>
    <mergeCell ref="A20:F20"/>
    <mergeCell ref="A21:A22"/>
    <mergeCell ref="B21:D22"/>
    <mergeCell ref="E21:F21"/>
    <mergeCell ref="A28:F28"/>
    <mergeCell ref="B23:D23"/>
    <mergeCell ref="B24:D24"/>
    <mergeCell ref="B26:D26"/>
    <mergeCell ref="B27:D27"/>
  </mergeCells>
  <printOptions horizontalCentered="1" verticalCentered="1"/>
  <pageMargins left="0.1968503937007874" right="0.1968503937007874" top="0.3937007874015748" bottom="0.3937007874015748" header="0.5118110236220472" footer="0.5118110236220472"/>
  <pageSetup orientation="portrait" paperSize="9" r:id="rId1"/>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AI232"/>
  <sheetViews>
    <sheetView workbookViewId="0" topLeftCell="A1">
      <pane ySplit="5" topLeftCell="A6" activePane="bottomLeft" state="frozen"/>
      <selection pane="topLeft" activeCell="A1" sqref="A1"/>
      <selection pane="bottomLeft" activeCell="C15" sqref="C15:H15"/>
    </sheetView>
  </sheetViews>
  <sheetFormatPr defaultColWidth="9.144285714285713" defaultRowHeight="12.75"/>
  <cols>
    <col min="1" max="1" width="2.7142857142857144" style="191" customWidth="1"/>
    <col min="2" max="2" width="10.714285714285714" style="191" customWidth="1"/>
    <col min="3" max="3" width="9.714285714285714" style="191" customWidth="1"/>
    <col min="4" max="4" width="11.428571428571429" style="191" customWidth="1"/>
    <col min="5" max="5" width="4.428571428571429" style="191" customWidth="1"/>
    <col min="6" max="6" width="11.428571428571429" style="191" customWidth="1"/>
    <col min="7" max="7" width="7.571428571428571" style="191" customWidth="1"/>
    <col min="8" max="8" width="40.857142857142854" style="191" customWidth="1"/>
    <col min="9" max="17" width="9.142857142857142" style="442"/>
    <col min="18" max="20" width="9.142857142857142" style="442" hidden="1" customWidth="1"/>
    <col min="21" max="35" width="9.142857142857142" style="442"/>
    <col min="36" max="16384" width="9.142857142857142" style="191"/>
  </cols>
  <sheetData>
    <row r="1" spans="1:8" ht="18">
      <c r="A1" s="98"/>
      <c r="B1" s="1074" t="s">
        <v>110</v>
      </c>
      <c r="C1" s="1075"/>
      <c r="D1" s="1075"/>
      <c r="E1" s="1075"/>
      <c r="F1" s="1075"/>
      <c r="G1" s="1075"/>
      <c r="H1" s="1075"/>
    </row>
    <row r="2" spans="1:8" ht="18" customHeight="1">
      <c r="A2" s="98"/>
      <c r="B2" s="1075"/>
      <c r="C2" s="1075"/>
      <c r="D2" s="1075"/>
      <c r="E2" s="1075"/>
      <c r="F2" s="1075"/>
      <c r="G2" s="1075"/>
      <c r="H2" s="1075"/>
    </row>
    <row r="3" spans="1:8" ht="18" customHeight="1">
      <c r="A3" s="98"/>
      <c r="B3" s="1077" t="s">
        <v>97</v>
      </c>
      <c r="C3" s="1077"/>
      <c r="D3" s="1076" t="str">
        <f>+CONCATENATE('1'!A29)</f>
        <v xml:space="preserve">, </v>
      </c>
      <c r="E3" s="1076"/>
      <c r="F3" s="1076"/>
      <c r="G3" s="1076"/>
      <c r="H3" s="1076"/>
    </row>
    <row r="4" spans="1:8" ht="18" customHeight="1">
      <c r="A4" s="98"/>
      <c r="B4" s="1077" t="s">
        <v>96</v>
      </c>
      <c r="C4" s="1077"/>
      <c r="D4" s="1076" t="str">
        <f>+CONCATENATE('1'!A7)</f>
        <v>CZ</v>
      </c>
      <c r="E4" s="1076"/>
      <c r="F4" s="1076"/>
      <c r="G4" s="1076"/>
      <c r="H4" s="1076"/>
    </row>
    <row r="5" spans="1:8" ht="18" customHeight="1">
      <c r="A5" s="98"/>
      <c r="B5" s="1077" t="s">
        <v>111</v>
      </c>
      <c r="C5" s="1077"/>
      <c r="D5" s="443">
        <f>+'1'!F26</f>
        <v>43831.0</v>
      </c>
      <c r="E5" s="444" t="s">
        <v>112</v>
      </c>
      <c r="F5" s="443">
        <f>+'1'!H26</f>
        <v>44196.0</v>
      </c>
      <c r="G5" s="445"/>
      <c r="H5" s="446"/>
    </row>
    <row r="6" spans="1:8" ht="18" customHeight="1">
      <c r="A6" s="98"/>
      <c r="B6" s="1077"/>
      <c r="C6" s="1077"/>
      <c r="D6" s="1077"/>
      <c r="E6" s="1077"/>
      <c r="F6" s="1077"/>
      <c r="G6" s="1077"/>
      <c r="H6" s="1077"/>
    </row>
    <row r="7" spans="1:8" ht="18" customHeight="1">
      <c r="A7" s="98"/>
      <c r="B7" s="1078" t="s">
        <v>113</v>
      </c>
      <c r="C7" s="1079"/>
      <c r="D7" s="1079"/>
      <c r="E7" s="1079"/>
      <c r="F7" s="1079"/>
      <c r="G7" s="1079"/>
      <c r="H7" s="1079"/>
    </row>
    <row r="8" spans="1:8" ht="18" customHeight="1">
      <c r="A8" s="98"/>
      <c r="B8" s="1075"/>
      <c r="C8" s="1075"/>
      <c r="D8" s="1075"/>
      <c r="E8" s="1075"/>
      <c r="F8" s="1075"/>
      <c r="G8" s="1075"/>
      <c r="H8" s="1075"/>
    </row>
    <row r="9" spans="1:8" ht="18" customHeight="1">
      <c r="A9" s="98"/>
      <c r="B9" s="447" t="s">
        <v>114</v>
      </c>
      <c r="C9" s="1072" t="s">
        <v>98</v>
      </c>
      <c r="D9" s="1072"/>
      <c r="E9" s="1072"/>
      <c r="F9" s="1072"/>
      <c r="G9" s="1072"/>
      <c r="H9" s="1072"/>
    </row>
    <row r="10" spans="1:20" ht="18" customHeight="1">
      <c r="A10" s="98"/>
      <c r="B10" s="447"/>
      <c r="C10" s="1072" t="s">
        <v>99</v>
      </c>
      <c r="D10" s="1072"/>
      <c r="E10" s="1072"/>
      <c r="F10" s="1072"/>
      <c r="G10" s="1072"/>
      <c r="H10" s="1072"/>
      <c r="R10" s="442">
        <f>+IF(EXACT(MID(C10,1,1),"X"),0,1)</f>
        <v>1.0</v>
      </c>
      <c r="S10" s="448" t="str">
        <f>+IF(R10=1,C10,"")</f>
        <v>* výsledek hospodaření za zdaňovací období plynoucí z účetnictví vedeného poplatníkem.</v>
      </c>
      <c r="T10" s="442" t="str">
        <f>+IF(R10=1,CONCATENATE(C9,S10),"")</f>
        <v>Částka uvedená na tomto řádku představuje :* výsledek hospodaření za zdaňovací období plynoucí z účetnictví vedeného poplatníkem.</v>
      </c>
    </row>
    <row r="11" spans="1:8" ht="18" customHeight="1">
      <c r="A11" s="98"/>
      <c r="B11" s="447" t="s">
        <v>115</v>
      </c>
      <c r="C11" s="1072" t="s">
        <v>98</v>
      </c>
      <c r="D11" s="1072"/>
      <c r="E11" s="1072"/>
      <c r="F11" s="1072"/>
      <c r="G11" s="1072"/>
      <c r="H11" s="1072"/>
    </row>
    <row r="12" spans="1:20" ht="29.1" customHeight="1">
      <c r="A12" s="98"/>
      <c r="B12" s="447"/>
      <c r="C12" s="1072" t="s">
        <v>109</v>
      </c>
      <c r="D12" s="1072"/>
      <c r="E12" s="1072"/>
      <c r="F12" s="1072"/>
      <c r="G12" s="1072"/>
      <c r="H12" s="1072"/>
      <c r="R12" s="442">
        <f>+IF(EXACT(MID(C12,1,1),"X"),0,1)</f>
        <v>1.0</v>
      </c>
      <c r="S12" s="448" t="str">
        <f>+IF(R12=1,C12,"")</f>
        <v>* částku výnosů běžného zdaňovacího období, které jsou proúčtovány v účetnictví následujícího zdaňovacího období.</v>
      </c>
      <c r="T12" s="442" t="str">
        <f>+IF(R12=1,CONCATENATE(C11,S12),"")</f>
        <v>Částka uvedená na tomto řádku představuje :* částku výnosů běžného zdaňovacího období, které jsou proúčtovány v účetnictví následujícího zdaňovacího období.</v>
      </c>
    </row>
    <row r="13" spans="1:8" ht="18" customHeight="1">
      <c r="A13" s="98"/>
      <c r="B13" s="447" t="s">
        <v>116</v>
      </c>
      <c r="C13" s="1072" t="s">
        <v>98</v>
      </c>
      <c r="D13" s="1072"/>
      <c r="E13" s="1072"/>
      <c r="F13" s="1072"/>
      <c r="G13" s="1072"/>
      <c r="H13" s="1072"/>
    </row>
    <row r="14" spans="1:20" ht="30" customHeight="1">
      <c r="A14" s="98"/>
      <c r="B14" s="447"/>
      <c r="C14" s="1072" t="s">
        <v>101</v>
      </c>
      <c r="D14" s="1072"/>
      <c r="E14" s="1072"/>
      <c r="F14" s="1072"/>
      <c r="G14" s="1072"/>
      <c r="H14" s="1072"/>
      <c r="R14" s="442">
        <f t="shared" si="0" ref="R14:R17">+IF(EXACT(MID(C14,1,1),"X"),0,1)</f>
        <v>1.0</v>
      </c>
      <c r="S14" s="448" t="str">
        <f>+IF(R14=1,C14,"")</f>
        <v>* částku sociálního a zdravotního pojištění strženého zaměstnancům za zdaňovací období, která nebylo uhrazeno do 31. ledna následujícího zdaňovacího období.</v>
      </c>
      <c r="T14" s="442"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5"/>
      <c r="B15" s="447"/>
      <c r="C15" s="1073" t="s">
        <v>100</v>
      </c>
      <c r="D15" s="1073"/>
      <c r="E15" s="1073"/>
      <c r="F15" s="1073"/>
      <c r="G15" s="1073"/>
      <c r="H15" s="1073"/>
      <c r="R15" s="442">
        <f t="shared" si="0"/>
        <v>1.0</v>
      </c>
      <c r="S15" s="448" t="str">
        <f>+IF(R15=1,C15,"")</f>
        <v>* úhrady výnosově zaúčtovaných smluvních pokut a penále, který byly v předchozích letech vyjmuty ze základu daně.</v>
      </c>
    </row>
    <row r="16" spans="1:19" ht="18" customHeight="1">
      <c r="A16" s="5"/>
      <c r="B16" s="447"/>
      <c r="C16" s="1073" t="s">
        <v>9069</v>
      </c>
      <c r="D16" s="1072"/>
      <c r="E16" s="1072"/>
      <c r="F16" s="1072"/>
      <c r="G16" s="1072"/>
      <c r="H16" s="1072"/>
      <c r="R16" s="442">
        <f t="shared" si="0"/>
        <v>1.0</v>
      </c>
      <c r="S16" s="448" t="str">
        <f>+IF(R16=1,C16,"")</f>
        <v>* částku závazků, které jsou po splatnosti více jak 30 měsíců.</v>
      </c>
    </row>
    <row r="17" spans="1:19" ht="30" customHeight="1">
      <c r="A17" s="5"/>
      <c r="B17" s="447"/>
      <c r="C17" s="1073" t="s">
        <v>108</v>
      </c>
      <c r="D17" s="1073"/>
      <c r="E17" s="1073"/>
      <c r="F17" s="1073"/>
      <c r="G17" s="1073"/>
      <c r="H17" s="1073"/>
      <c r="R17" s="442">
        <f t="shared" si="0"/>
        <v>1.0</v>
      </c>
      <c r="S17" s="448" t="str">
        <f>+IF(R17=1,C17,"")</f>
        <v>* částku nákladů minulého zdaňovacího období, které jsou proúčtovány v účetnictví běžného zdaňovacího období.</v>
      </c>
    </row>
    <row r="18" spans="1:8" ht="18" customHeight="1">
      <c r="A18" s="98"/>
      <c r="B18" s="447" t="s">
        <v>117</v>
      </c>
      <c r="C18" s="1072" t="s">
        <v>98</v>
      </c>
      <c r="D18" s="1072"/>
      <c r="E18" s="1072"/>
      <c r="F18" s="1072"/>
      <c r="G18" s="1072"/>
      <c r="H18" s="1072"/>
    </row>
    <row r="19" spans="1:20" ht="18" customHeight="1">
      <c r="A19" s="98"/>
      <c r="B19" s="447"/>
      <c r="C19" s="440" t="s">
        <v>119</v>
      </c>
      <c r="D19" s="441"/>
      <c r="E19" s="441"/>
      <c r="F19" s="441"/>
      <c r="G19" s="441"/>
      <c r="H19" s="441"/>
      <c r="R19" s="442">
        <f>+IF(EXACT(MID(C19,1,1),"X"),0,1)</f>
        <v>0.0</v>
      </c>
      <c r="S19" s="448" t="str">
        <f>+IF(R19=1,C19,"")</f>
        <v/>
      </c>
      <c r="T19" s="442" t="str">
        <f>+IF(R19=1,CONCATENATE(C18,S19),"")</f>
        <v/>
      </c>
    </row>
    <row r="20" spans="1:8" ht="18" customHeight="1">
      <c r="A20" s="98"/>
      <c r="B20" s="447" t="s">
        <v>118</v>
      </c>
      <c r="C20" s="1072" t="s">
        <v>98</v>
      </c>
      <c r="D20" s="1072"/>
      <c r="E20" s="1072"/>
      <c r="F20" s="1072"/>
      <c r="G20" s="1072"/>
      <c r="H20" s="1072"/>
    </row>
    <row r="21" spans="1:20" ht="18" customHeight="1">
      <c r="A21" s="98"/>
      <c r="B21" s="447"/>
      <c r="C21" s="440" t="s">
        <v>119</v>
      </c>
      <c r="D21" s="441"/>
      <c r="E21" s="441"/>
      <c r="F21" s="441"/>
      <c r="G21" s="441"/>
      <c r="H21" s="441"/>
      <c r="R21" s="442">
        <f>+IF(EXACT(MID(C21,1,1),"X"),0,1)</f>
        <v>0.0</v>
      </c>
      <c r="S21" s="448" t="str">
        <f>+IF(R21=1,C21,"")</f>
        <v/>
      </c>
      <c r="T21" s="442" t="str">
        <f>+IF(R21=1,CONCATENATE(C20,S21),"")</f>
        <v/>
      </c>
    </row>
    <row r="22" spans="1:8" ht="18" customHeight="1">
      <c r="A22" s="98"/>
      <c r="B22" s="1080"/>
      <c r="C22" s="1080"/>
      <c r="D22" s="1080"/>
      <c r="E22" s="1080"/>
      <c r="F22" s="1080"/>
      <c r="G22" s="1080"/>
      <c r="H22" s="1080"/>
    </row>
    <row r="23" spans="1:8" ht="18" customHeight="1">
      <c r="A23" s="98"/>
      <c r="B23" s="449" t="s">
        <v>9071</v>
      </c>
      <c r="C23" s="1073" t="s">
        <v>98</v>
      </c>
      <c r="D23" s="1073"/>
      <c r="E23" s="1073"/>
      <c r="F23" s="1073"/>
      <c r="G23" s="1073"/>
      <c r="H23" s="1073"/>
    </row>
    <row r="24" spans="1:20" ht="18" customHeight="1">
      <c r="A24" s="98"/>
      <c r="B24" s="449"/>
      <c r="C24" s="1073" t="s">
        <v>119</v>
      </c>
      <c r="D24" s="1073"/>
      <c r="E24" s="1073"/>
      <c r="F24" s="1073"/>
      <c r="G24" s="1073"/>
      <c r="H24" s="1073"/>
      <c r="R24" s="442">
        <f>+IF(EXACT(MID(C24,1,1),"X"),0,1)</f>
        <v>0.0</v>
      </c>
      <c r="S24" s="448" t="str">
        <f>+IF(R24=1,C24,"")</f>
        <v/>
      </c>
      <c r="T24" s="442" t="str">
        <f>+IF(R24=1,CONCATENATE(C23,S24),"")</f>
        <v/>
      </c>
    </row>
    <row r="25" spans="1:8" ht="18" customHeight="1">
      <c r="A25" s="98"/>
      <c r="B25" s="449" t="s">
        <v>120</v>
      </c>
      <c r="C25" s="1073" t="s">
        <v>98</v>
      </c>
      <c r="D25" s="1073"/>
      <c r="E25" s="1073"/>
      <c r="F25" s="1073"/>
      <c r="G25" s="1073"/>
      <c r="H25" s="1073"/>
    </row>
    <row r="26" spans="1:20" ht="18" customHeight="1">
      <c r="A26" s="98"/>
      <c r="B26" s="449"/>
      <c r="C26" s="1073" t="s">
        <v>9076</v>
      </c>
      <c r="D26" s="1073"/>
      <c r="E26" s="1073"/>
      <c r="F26" s="1073"/>
      <c r="G26" s="1073"/>
      <c r="H26" s="1073"/>
      <c r="R26" s="442">
        <f>+IF(EXACT(MID(C26,1,1),"X"),0,1)</f>
        <v>1.0</v>
      </c>
      <c r="S26" s="448" t="str">
        <f>+IF(R26=1,C26,"")</f>
        <v>* podíl na zisku vypláceného dceřinou společností.</v>
      </c>
      <c r="T26" s="442" t="str">
        <f>+IF(R26=1,CONCATENATE(C25,S26),"")</f>
        <v>Částka uvedená na tomto řádku představuje :* podíl na zisku vypláceného dceřinou společností.</v>
      </c>
    </row>
    <row r="27" spans="1:8" ht="18" customHeight="1">
      <c r="A27" s="98"/>
      <c r="B27" s="447" t="s">
        <v>121</v>
      </c>
      <c r="C27" s="1072" t="s">
        <v>98</v>
      </c>
      <c r="D27" s="1072"/>
      <c r="E27" s="1072"/>
      <c r="F27" s="1072"/>
      <c r="G27" s="1072"/>
      <c r="H27" s="1072"/>
    </row>
    <row r="28" spans="1:20" ht="29.1" customHeight="1">
      <c r="A28" s="98"/>
      <c r="B28" s="447"/>
      <c r="C28" s="1072" t="s">
        <v>105</v>
      </c>
      <c r="D28" s="1072"/>
      <c r="E28" s="1072"/>
      <c r="F28" s="1072"/>
      <c r="G28" s="1072"/>
      <c r="H28" s="1072"/>
      <c r="R28" s="442">
        <f t="shared" si="1" ref="R28:R30">+IF(EXACT(MID(C28,1,1),"X"),0,1)</f>
        <v>1.0</v>
      </c>
      <c r="S28" s="448" t="str">
        <f>+IF(R28=1,C28,"")</f>
        <v xml:space="preserve">* částku sociálního a zdravotního pojištění strženého zaměstnancům v minulém zdaňovacím období, které bylo uhrazeno po 31. lednu běžného zdaňovacího období. </v>
      </c>
      <c r="T28" s="442"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5"/>
      <c r="B29" s="447"/>
      <c r="C29" s="1072" t="s">
        <v>103</v>
      </c>
      <c r="D29" s="1072"/>
      <c r="E29" s="1072"/>
      <c r="F29" s="1072"/>
      <c r="G29" s="1072"/>
      <c r="H29" s="1072"/>
      <c r="R29" s="442">
        <f t="shared" si="1"/>
        <v>1.0</v>
      </c>
      <c r="S29" s="448" t="str">
        <f>+IF(R29=1,C29,"")</f>
        <v>* výnosově zaúčtované smluvní pokuty a penále, které nebyly do konce zdaňovacího období uhrazeny.</v>
      </c>
    </row>
    <row r="30" spans="1:19" ht="29.1" customHeight="1">
      <c r="A30" s="5"/>
      <c r="B30" s="447"/>
      <c r="C30" s="1072" t="s">
        <v>106</v>
      </c>
      <c r="D30" s="1072"/>
      <c r="E30" s="1072"/>
      <c r="F30" s="1072"/>
      <c r="G30" s="1072"/>
      <c r="H30" s="1072"/>
      <c r="R30" s="442">
        <f t="shared" si="1"/>
        <v>1.0</v>
      </c>
      <c r="S30" s="448" t="str">
        <f>+IF(R30=1,C30,"")</f>
        <v>* nákladově zaúčtované smluvní pokuty a penále předchozích zdaňovacích období, které byly uhrazeny v průběhu běžného zdaňovacího období.</v>
      </c>
    </row>
    <row r="31" spans="1:8" ht="18" customHeight="1">
      <c r="A31" s="98"/>
      <c r="B31" s="447" t="s">
        <v>122</v>
      </c>
      <c r="C31" s="1072" t="s">
        <v>98</v>
      </c>
      <c r="D31" s="1072"/>
      <c r="E31" s="1072"/>
      <c r="F31" s="1072"/>
      <c r="G31" s="1072"/>
      <c r="H31" s="1072"/>
    </row>
    <row r="32" spans="1:20" ht="29.1" customHeight="1">
      <c r="A32" s="98"/>
      <c r="B32" s="447"/>
      <c r="C32" s="1072" t="s">
        <v>189</v>
      </c>
      <c r="D32" s="1072"/>
      <c r="E32" s="1072"/>
      <c r="F32" s="1072"/>
      <c r="G32" s="1072"/>
      <c r="H32" s="1072"/>
      <c r="R32" s="442">
        <f t="shared" si="2" ref="R32:R34">+IF(EXACT(MID(C32,1,1),"X"),0,1)</f>
        <v>1.0</v>
      </c>
      <c r="S32" s="448" t="str">
        <f>+IF(R32=1,C32,"")</f>
        <v>* částku zúčtovaných ostatních opravných položek k pohledávkám, které byly při jejich tvorbě evidovány jako daňově neúčinné výdaje.</v>
      </c>
      <c r="T32" s="442"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5"/>
      <c r="B33" s="447"/>
      <c r="C33" s="1072" t="s">
        <v>188</v>
      </c>
      <c r="D33" s="1072"/>
      <c r="E33" s="1072"/>
      <c r="F33" s="1072"/>
      <c r="G33" s="1072"/>
      <c r="H33" s="1072"/>
      <c r="R33" s="442">
        <f t="shared" si="2"/>
        <v>1.0</v>
      </c>
      <c r="S33" s="448" t="str">
        <f>+IF(R33=1,C33,"")</f>
        <v>* částku zúčtovaných ostatních rezerv, které byly při jejich tvorbě evidovány jako daňově neúčinné výdaje.</v>
      </c>
    </row>
    <row r="34" spans="1:19" ht="29.1" customHeight="1">
      <c r="A34" s="5"/>
      <c r="B34" s="447"/>
      <c r="C34" s="1072" t="s">
        <v>107</v>
      </c>
      <c r="D34" s="1072"/>
      <c r="E34" s="1072"/>
      <c r="F34" s="1072"/>
      <c r="G34" s="1072"/>
      <c r="H34" s="1072"/>
      <c r="R34" s="442">
        <f t="shared" si="2"/>
        <v>1.0</v>
      </c>
      <c r="S34" s="448" t="str">
        <f>+IF(R34=1,C34,"")</f>
        <v>* částku nákladů běžného zdaňovacího období, které jsou proúčtovány v účetnictví následujícího zdaňovacího období.</v>
      </c>
    </row>
    <row r="35" spans="1:8" ht="18" customHeight="1">
      <c r="A35" s="98"/>
      <c r="B35" s="447" t="s">
        <v>123</v>
      </c>
      <c r="C35" s="1072" t="s">
        <v>98</v>
      </c>
      <c r="D35" s="1072"/>
      <c r="E35" s="1072"/>
      <c r="F35" s="1072"/>
      <c r="G35" s="1072"/>
      <c r="H35" s="1072"/>
    </row>
    <row r="36" spans="1:20" ht="29.1" customHeight="1">
      <c r="A36" s="98"/>
      <c r="B36" s="447"/>
      <c r="C36" s="1072" t="s">
        <v>76</v>
      </c>
      <c r="D36" s="1072"/>
      <c r="E36" s="1072"/>
      <c r="F36" s="1072"/>
      <c r="G36" s="1072"/>
      <c r="H36" s="1072"/>
      <c r="R36" s="442">
        <f t="shared" si="3" ref="R36:R38">+IF(EXACT(MID(C36,1,1),"X"),0,1)</f>
        <v>1.0</v>
      </c>
      <c r="S36" s="448" t="str">
        <f>+IF(R36=1,C36,"")</f>
        <v>* výnosy minulého zdaňovacího období zaúčtované v účetnictví běžného zdaňovacího období, které byly jako daňově účinné výnosy zahrnuty v přiznání minulého účetního období.</v>
      </c>
      <c r="T36" s="442"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5"/>
      <c r="B37" s="447"/>
      <c r="C37" s="1072" t="s">
        <v>80</v>
      </c>
      <c r="D37" s="1072"/>
      <c r="E37" s="1072"/>
      <c r="F37" s="1072"/>
      <c r="G37" s="1072"/>
      <c r="H37" s="1072"/>
      <c r="R37" s="442">
        <f t="shared" si="3"/>
        <v>1.0</v>
      </c>
      <c r="S37" s="448" t="str">
        <f>+IF(R37=1,C37,"")</f>
        <v>* výnosy běžného zdaňovacího období zaúčtované v účetnictví běžného zdaňovacího období, které souvisí s výdaji neuznanými v předchozích zdaňovacích obdobích jako daňové výdaje.</v>
      </c>
    </row>
    <row r="38" spans="1:19" ht="18" customHeight="1">
      <c r="A38" s="5"/>
      <c r="B38" s="447"/>
      <c r="C38" s="1072" t="s">
        <v>41</v>
      </c>
      <c r="D38" s="1072"/>
      <c r="E38" s="1072"/>
      <c r="F38" s="1072"/>
      <c r="G38" s="1072"/>
      <c r="H38" s="1072"/>
      <c r="R38" s="442">
        <f t="shared" si="3"/>
        <v>1.0</v>
      </c>
      <c r="S38" s="448" t="str">
        <f>+IF(R38=1,C38,"")</f>
        <v>* výnosy, které již byly u poplatníka zdaněny podle tohoto zákona srážkovou daní.</v>
      </c>
    </row>
    <row r="39" spans="1:8" ht="18" customHeight="1">
      <c r="A39" s="98"/>
      <c r="B39" s="447" t="s">
        <v>124</v>
      </c>
      <c r="C39" s="1072" t="s">
        <v>98</v>
      </c>
      <c r="D39" s="1072"/>
      <c r="E39" s="1072"/>
      <c r="F39" s="1072"/>
      <c r="G39" s="1072"/>
      <c r="H39" s="1072"/>
    </row>
    <row r="40" spans="1:20" ht="29.1" customHeight="1">
      <c r="A40" s="98"/>
      <c r="B40" s="447"/>
      <c r="C40" s="1072" t="s">
        <v>104</v>
      </c>
      <c r="D40" s="1072"/>
      <c r="E40" s="1072"/>
      <c r="F40" s="1072"/>
      <c r="G40" s="1072"/>
      <c r="H40" s="1072"/>
      <c r="R40" s="442">
        <f t="shared" si="4" ref="R40:R42">+IF(EXACT(MID(C40,1,1),"X"),0,1)</f>
        <v>1.0</v>
      </c>
      <c r="S40" s="448" t="str">
        <f>+IF(R40=1,C40,"")</f>
        <v>* částku sociálního a zdravotního pojištění hrazeného zaměstnavatelem za zaměstnance za minulé zdaňovací období, které bylo uhrazeno po 31. lednu běžného zdaňovacího období.</v>
      </c>
      <c r="T40" s="442"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5"/>
      <c r="B41" s="447"/>
      <c r="C41" s="1072" t="s">
        <v>107</v>
      </c>
      <c r="D41" s="1072"/>
      <c r="E41" s="1072"/>
      <c r="F41" s="1072"/>
      <c r="G41" s="1072"/>
      <c r="H41" s="1072"/>
      <c r="R41" s="442">
        <f t="shared" si="4"/>
        <v>1.0</v>
      </c>
      <c r="S41" s="448" t="str">
        <f>+IF(R41=1,C41,"")</f>
        <v>* částku nákladů běžného zdaňovacího období, které jsou proúčtovány v účetnictví následujícího zdaňovacího období.</v>
      </c>
    </row>
    <row r="42" spans="1:19" ht="29.1" customHeight="1">
      <c r="A42" s="5"/>
      <c r="B42" s="447"/>
      <c r="C42" s="1072" t="s">
        <v>143</v>
      </c>
      <c r="D42" s="1072"/>
      <c r="E42" s="1072"/>
      <c r="F42" s="1072"/>
      <c r="G42" s="1072"/>
      <c r="H42" s="1072"/>
      <c r="R42" s="442">
        <f t="shared" si="4"/>
        <v>1.0</v>
      </c>
      <c r="S42" s="448" t="str">
        <f>+IF(R42=1,C42,"")</f>
        <v>* paušální výdaje na dopravu silničním motorovým vozidlem podle § 24 odst. 2 písm. zt ) zákona o daních z příjmů.</v>
      </c>
    </row>
    <row r="43" spans="1:19" ht="18" customHeight="1">
      <c r="A43" s="5"/>
      <c r="B43" s="447"/>
      <c r="C43" s="1073" t="s">
        <v>3559</v>
      </c>
      <c r="D43" s="1072"/>
      <c r="E43" s="1072"/>
      <c r="F43" s="1072"/>
      <c r="G43" s="1072"/>
      <c r="H43" s="1072"/>
      <c r="R43" s="442">
        <f t="shared" si="5" ref="R43">+IF(EXACT(MID(C43,1,1),"X"),0,1)</f>
        <v>1.0</v>
      </c>
      <c r="S43" s="448" t="str">
        <f>+IF(R43=1,C43,"")</f>
        <v>* výše daní zaplacených v zahraničí, které nelze započíst na tuzemskou daňovou povinnost.</v>
      </c>
    </row>
    <row r="44" spans="1:35" s="455" customFormat="1" ht="18" customHeight="1">
      <c r="A44" s="453"/>
      <c r="B44" s="447" t="s">
        <v>125</v>
      </c>
      <c r="C44" s="1073" t="s">
        <v>98</v>
      </c>
      <c r="D44" s="1073"/>
      <c r="E44" s="1073"/>
      <c r="F44" s="1073"/>
      <c r="G44" s="1073"/>
      <c r="H44" s="1073"/>
      <c r="I44" s="454"/>
      <c r="J44" s="454"/>
      <c r="K44" s="454"/>
      <c r="L44" s="454"/>
      <c r="M44" s="454"/>
      <c r="N44" s="454"/>
      <c r="O44" s="454"/>
      <c r="P44" s="454"/>
      <c r="Q44" s="454"/>
      <c r="R44" s="454"/>
      <c r="S44" s="454"/>
      <c r="T44" s="454"/>
      <c r="U44" s="454"/>
      <c r="V44" s="454"/>
      <c r="W44" s="454"/>
      <c r="X44" s="454"/>
      <c r="Y44" s="454"/>
      <c r="Z44" s="454"/>
      <c r="AA44" s="454"/>
      <c r="AB44" s="454"/>
      <c r="AC44" s="454"/>
      <c r="AD44" s="454"/>
      <c r="AE44" s="454"/>
      <c r="AF44" s="454"/>
      <c r="AG44" s="454"/>
      <c r="AH44" s="454"/>
      <c r="AI44" s="454"/>
    </row>
    <row r="45" spans="1:35" s="455" customFormat="1" ht="18" customHeight="1">
      <c r="A45" s="453"/>
      <c r="B45" s="447"/>
      <c r="C45" s="1073" t="s">
        <v>119</v>
      </c>
      <c r="D45" s="1073"/>
      <c r="E45" s="1073"/>
      <c r="F45" s="1073"/>
      <c r="G45" s="1073"/>
      <c r="H45" s="1073"/>
      <c r="I45" s="454"/>
      <c r="J45" s="454"/>
      <c r="K45" s="454"/>
      <c r="L45" s="454"/>
      <c r="M45" s="454"/>
      <c r="N45" s="454"/>
      <c r="O45" s="454"/>
      <c r="P45" s="454"/>
      <c r="Q45" s="454"/>
      <c r="R45" s="454">
        <f>+IF(EXACT(MID(C45,1,1),"X"),0,1)</f>
        <v>0.0</v>
      </c>
      <c r="S45" s="456" t="str">
        <f>+IF(R45=1,C45,"")</f>
        <v/>
      </c>
      <c r="T45" s="454" t="str">
        <f>+IF(R45=1,CONCATENATE(C44,S45),"")</f>
        <v/>
      </c>
      <c r="U45" s="454"/>
      <c r="V45" s="454"/>
      <c r="W45" s="454"/>
      <c r="X45" s="454"/>
      <c r="Y45" s="454"/>
      <c r="Z45" s="454"/>
      <c r="AA45" s="454"/>
      <c r="AB45" s="454"/>
      <c r="AC45" s="454"/>
      <c r="AD45" s="454"/>
      <c r="AE45" s="454"/>
      <c r="AF45" s="454"/>
      <c r="AG45" s="454"/>
      <c r="AH45" s="454"/>
      <c r="AI45" s="454"/>
    </row>
    <row r="46" spans="1:35" s="455" customFormat="1" ht="18" customHeight="1">
      <c r="A46" s="453"/>
      <c r="B46" s="447" t="s">
        <v>126</v>
      </c>
      <c r="C46" s="1073" t="s">
        <v>98</v>
      </c>
      <c r="D46" s="1073"/>
      <c r="E46" s="1073"/>
      <c r="F46" s="1073"/>
      <c r="G46" s="1073"/>
      <c r="H46" s="1073"/>
      <c r="I46" s="454"/>
      <c r="J46" s="454"/>
      <c r="K46" s="454"/>
      <c r="L46" s="454"/>
      <c r="M46" s="454"/>
      <c r="N46" s="454"/>
      <c r="O46" s="454"/>
      <c r="P46" s="454"/>
      <c r="Q46" s="454"/>
      <c r="R46" s="454"/>
      <c r="S46" s="454"/>
      <c r="T46" s="454"/>
      <c r="U46" s="454"/>
      <c r="V46" s="454"/>
      <c r="W46" s="454"/>
      <c r="X46" s="454"/>
      <c r="Y46" s="454"/>
      <c r="Z46" s="454"/>
      <c r="AA46" s="454"/>
      <c r="AB46" s="454"/>
      <c r="AC46" s="454"/>
      <c r="AD46" s="454"/>
      <c r="AE46" s="454"/>
      <c r="AF46" s="454"/>
      <c r="AG46" s="454"/>
      <c r="AH46" s="454"/>
      <c r="AI46" s="454"/>
    </row>
    <row r="47" spans="1:35" s="455" customFormat="1" ht="18" customHeight="1">
      <c r="A47" s="453"/>
      <c r="B47" s="447"/>
      <c r="C47" s="1073" t="s">
        <v>119</v>
      </c>
      <c r="D47" s="1073"/>
      <c r="E47" s="1073"/>
      <c r="F47" s="1073"/>
      <c r="G47" s="1073"/>
      <c r="H47" s="1073"/>
      <c r="I47" s="454"/>
      <c r="J47" s="454"/>
      <c r="K47" s="454"/>
      <c r="L47" s="454"/>
      <c r="M47" s="454"/>
      <c r="N47" s="454"/>
      <c r="O47" s="454"/>
      <c r="P47" s="454"/>
      <c r="Q47" s="454"/>
      <c r="R47" s="454">
        <f>+IF(EXACT(MID(C47,1,1),"X"),0,1)</f>
        <v>0.0</v>
      </c>
      <c r="S47" s="456" t="str">
        <f>+IF(R47=1,C47,"")</f>
        <v/>
      </c>
      <c r="T47" s="454" t="str">
        <f>+IF(R47=1,CONCATENATE(C46,S47),"")</f>
        <v/>
      </c>
      <c r="U47" s="454"/>
      <c r="V47" s="454"/>
      <c r="W47" s="454"/>
      <c r="X47" s="454"/>
      <c r="Y47" s="454"/>
      <c r="Z47" s="454"/>
      <c r="AA47" s="454"/>
      <c r="AB47" s="454"/>
      <c r="AC47" s="454"/>
      <c r="AD47" s="454"/>
      <c r="AE47" s="454"/>
      <c r="AF47" s="454"/>
      <c r="AG47" s="454"/>
      <c r="AH47" s="454"/>
      <c r="AI47" s="454"/>
    </row>
    <row r="48" spans="1:35" s="455" customFormat="1" ht="18" customHeight="1">
      <c r="A48" s="453"/>
      <c r="B48" s="1080"/>
      <c r="C48" s="1080"/>
      <c r="D48" s="1080"/>
      <c r="E48" s="1080"/>
      <c r="F48" s="1080"/>
      <c r="G48" s="1080"/>
      <c r="H48" s="1080"/>
      <c r="I48" s="454"/>
      <c r="J48" s="454"/>
      <c r="K48" s="454"/>
      <c r="L48" s="454"/>
      <c r="M48" s="454"/>
      <c r="N48" s="454"/>
      <c r="O48" s="454"/>
      <c r="P48" s="454"/>
      <c r="Q48" s="454"/>
      <c r="R48" s="454"/>
      <c r="S48" s="454"/>
      <c r="T48" s="454"/>
      <c r="U48" s="454"/>
      <c r="V48" s="454"/>
      <c r="W48" s="454"/>
      <c r="X48" s="454"/>
      <c r="Y48" s="454"/>
      <c r="Z48" s="454"/>
      <c r="AA48" s="454"/>
      <c r="AB48" s="454"/>
      <c r="AC48" s="454"/>
      <c r="AD48" s="454"/>
      <c r="AE48" s="454"/>
      <c r="AF48" s="454"/>
      <c r="AG48" s="454"/>
      <c r="AH48" s="454"/>
      <c r="AI48" s="454"/>
    </row>
    <row r="49" spans="1:35" s="455" customFormat="1" ht="18" customHeight="1">
      <c r="A49" s="453"/>
      <c r="B49" s="447" t="s">
        <v>127</v>
      </c>
      <c r="C49" s="1072" t="s">
        <v>119</v>
      </c>
      <c r="D49" s="1072"/>
      <c r="E49" s="1072"/>
      <c r="F49" s="1072"/>
      <c r="G49" s="1072"/>
      <c r="H49" s="1072"/>
      <c r="I49" s="454"/>
      <c r="J49" s="454"/>
      <c r="K49" s="454"/>
      <c r="L49" s="454"/>
      <c r="M49" s="454"/>
      <c r="N49" s="454"/>
      <c r="O49" s="454"/>
      <c r="P49" s="454"/>
      <c r="Q49" s="454"/>
      <c r="R49" s="454"/>
      <c r="S49" s="454"/>
      <c r="T49" s="454"/>
      <c r="U49" s="454"/>
      <c r="V49" s="454"/>
      <c r="W49" s="454"/>
      <c r="X49" s="454"/>
      <c r="Y49" s="454"/>
      <c r="Z49" s="454"/>
      <c r="AA49" s="454"/>
      <c r="AB49" s="454"/>
      <c r="AC49" s="454"/>
      <c r="AD49" s="454"/>
      <c r="AE49" s="454"/>
      <c r="AF49" s="454"/>
      <c r="AG49" s="454"/>
      <c r="AH49" s="454"/>
      <c r="AI49" s="454"/>
    </row>
    <row r="50" spans="1:35" s="455" customFormat="1" ht="18" customHeight="1">
      <c r="A50" s="453"/>
      <c r="B50" s="1080"/>
      <c r="C50" s="1080"/>
      <c r="D50" s="1080"/>
      <c r="E50" s="1080"/>
      <c r="F50" s="1080"/>
      <c r="G50" s="1080"/>
      <c r="H50" s="1080"/>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row>
    <row r="51" spans="1:35" s="455" customFormat="1" ht="18" customHeight="1">
      <c r="A51" s="453"/>
      <c r="B51" s="449" t="s">
        <v>3593</v>
      </c>
      <c r="C51" s="1072" t="s">
        <v>119</v>
      </c>
      <c r="D51" s="1072"/>
      <c r="E51" s="1072"/>
      <c r="F51" s="1072"/>
      <c r="G51" s="1072"/>
      <c r="H51" s="1072"/>
      <c r="I51" s="454"/>
      <c r="J51" s="454"/>
      <c r="K51" s="454"/>
      <c r="L51" s="454"/>
      <c r="M51" s="454"/>
      <c r="N51" s="454"/>
      <c r="O51" s="454"/>
      <c r="P51" s="454"/>
      <c r="Q51" s="454"/>
      <c r="R51" s="454"/>
      <c r="S51" s="454"/>
      <c r="T51" s="454"/>
      <c r="U51" s="454"/>
      <c r="V51" s="454"/>
      <c r="W51" s="454"/>
      <c r="X51" s="454"/>
      <c r="Y51" s="454"/>
      <c r="Z51" s="454"/>
      <c r="AA51" s="454"/>
      <c r="AB51" s="454"/>
      <c r="AC51" s="454"/>
      <c r="AD51" s="454"/>
      <c r="AE51" s="454"/>
      <c r="AF51" s="454"/>
      <c r="AG51" s="454"/>
      <c r="AH51" s="454"/>
      <c r="AI51" s="454"/>
    </row>
    <row r="52" spans="1:35" s="455" customFormat="1" ht="18" customHeight="1">
      <c r="A52" s="453"/>
      <c r="B52" s="449" t="s">
        <v>128</v>
      </c>
      <c r="C52" s="1072" t="s">
        <v>119</v>
      </c>
      <c r="D52" s="1072"/>
      <c r="E52" s="1072"/>
      <c r="F52" s="1072"/>
      <c r="G52" s="1072"/>
      <c r="H52" s="1072"/>
      <c r="I52" s="454"/>
      <c r="J52" s="454"/>
      <c r="K52" s="454"/>
      <c r="L52" s="454"/>
      <c r="M52" s="454"/>
      <c r="N52" s="454"/>
      <c r="O52" s="454"/>
      <c r="P52" s="454"/>
      <c r="Q52" s="454"/>
      <c r="R52" s="454"/>
      <c r="S52" s="454"/>
      <c r="T52" s="454"/>
      <c r="U52" s="454"/>
      <c r="V52" s="454"/>
      <c r="W52" s="454"/>
      <c r="X52" s="454"/>
      <c r="Y52" s="454"/>
      <c r="Z52" s="454"/>
      <c r="AA52" s="454"/>
      <c r="AB52" s="454"/>
      <c r="AC52" s="454"/>
      <c r="AD52" s="454"/>
      <c r="AE52" s="454"/>
      <c r="AF52" s="454"/>
      <c r="AG52" s="454"/>
      <c r="AH52" s="454"/>
      <c r="AI52" s="454"/>
    </row>
    <row r="53" spans="1:35" s="455" customFormat="1" ht="18" customHeight="1">
      <c r="A53" s="453"/>
      <c r="B53" s="1080"/>
      <c r="C53" s="1080"/>
      <c r="D53" s="1080"/>
      <c r="E53" s="1080"/>
      <c r="F53" s="1080"/>
      <c r="G53" s="1080"/>
      <c r="H53" s="1080"/>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row>
    <row r="54" spans="1:35" s="455" customFormat="1" ht="18" customHeight="1">
      <c r="A54" s="453"/>
      <c r="B54" s="1084" t="s">
        <v>129</v>
      </c>
      <c r="C54" s="1085"/>
      <c r="D54" s="1085"/>
      <c r="E54" s="1085"/>
      <c r="F54" s="1085"/>
      <c r="G54" s="1085"/>
      <c r="H54" s="1085"/>
      <c r="I54" s="454"/>
      <c r="J54" s="454"/>
      <c r="K54" s="454"/>
      <c r="L54" s="454"/>
      <c r="M54" s="454"/>
      <c r="N54" s="454"/>
      <c r="O54" s="454"/>
      <c r="P54" s="454"/>
      <c r="Q54" s="454"/>
      <c r="R54" s="454"/>
      <c r="S54" s="454"/>
      <c r="T54" s="454"/>
      <c r="U54" s="454"/>
      <c r="V54" s="454"/>
      <c r="W54" s="454"/>
      <c r="X54" s="454"/>
      <c r="Y54" s="454"/>
      <c r="Z54" s="454"/>
      <c r="AA54" s="454"/>
      <c r="AB54" s="454"/>
      <c r="AC54" s="454"/>
      <c r="AD54" s="454"/>
      <c r="AE54" s="454"/>
      <c r="AF54" s="454"/>
      <c r="AG54" s="454"/>
      <c r="AH54" s="454"/>
      <c r="AI54" s="454"/>
    </row>
    <row r="55" spans="1:35" s="455" customFormat="1" ht="18" customHeight="1">
      <c r="A55" s="453"/>
      <c r="B55" s="1080"/>
      <c r="C55" s="1080"/>
      <c r="D55" s="1080"/>
      <c r="E55" s="1080"/>
      <c r="F55" s="1080"/>
      <c r="G55" s="1080"/>
      <c r="H55" s="1080"/>
      <c r="I55" s="454"/>
      <c r="J55" s="454"/>
      <c r="K55" s="454"/>
      <c r="L55" s="454"/>
      <c r="M55" s="454"/>
      <c r="N55" s="454"/>
      <c r="O55" s="454"/>
      <c r="P55" s="454"/>
      <c r="Q55" s="454"/>
      <c r="R55" s="454"/>
      <c r="S55" s="454"/>
      <c r="T55" s="454"/>
      <c r="U55" s="454"/>
      <c r="V55" s="454"/>
      <c r="W55" s="454"/>
      <c r="X55" s="454"/>
      <c r="Y55" s="454"/>
      <c r="Z55" s="454"/>
      <c r="AA55" s="454"/>
      <c r="AB55" s="454"/>
      <c r="AC55" s="454"/>
      <c r="AD55" s="454"/>
      <c r="AE55" s="454"/>
      <c r="AF55" s="454"/>
      <c r="AG55" s="454"/>
      <c r="AH55" s="454"/>
      <c r="AI55" s="454"/>
    </row>
    <row r="56" spans="1:35" s="455" customFormat="1" ht="18" customHeight="1">
      <c r="A56" s="453"/>
      <c r="B56" s="447" t="s">
        <v>130</v>
      </c>
      <c r="C56" s="1072" t="s">
        <v>119</v>
      </c>
      <c r="D56" s="1072"/>
      <c r="E56" s="1072"/>
      <c r="F56" s="1072"/>
      <c r="G56" s="1072"/>
      <c r="H56" s="1072"/>
      <c r="I56" s="454"/>
      <c r="J56" s="454"/>
      <c r="K56" s="454"/>
      <c r="L56" s="454"/>
      <c r="M56" s="454"/>
      <c r="N56" s="454"/>
      <c r="O56" s="454"/>
      <c r="P56" s="454"/>
      <c r="Q56" s="454"/>
      <c r="R56" s="454"/>
      <c r="S56" s="454"/>
      <c r="T56" s="454"/>
      <c r="U56" s="454"/>
      <c r="V56" s="454"/>
      <c r="W56" s="454"/>
      <c r="X56" s="454"/>
      <c r="Y56" s="454"/>
      <c r="Z56" s="454"/>
      <c r="AA56" s="454"/>
      <c r="AB56" s="454"/>
      <c r="AC56" s="454"/>
      <c r="AD56" s="454"/>
      <c r="AE56" s="454"/>
      <c r="AF56" s="454"/>
      <c r="AG56" s="454"/>
      <c r="AH56" s="454"/>
      <c r="AI56" s="454"/>
    </row>
    <row r="57" spans="1:35" s="455" customFormat="1" ht="18" customHeight="1">
      <c r="A57" s="453"/>
      <c r="B57" s="1080"/>
      <c r="C57" s="1080"/>
      <c r="D57" s="1080"/>
      <c r="E57" s="1080"/>
      <c r="F57" s="1080"/>
      <c r="G57" s="1080"/>
      <c r="H57" s="1080"/>
      <c r="I57" s="454"/>
      <c r="J57" s="454"/>
      <c r="K57" s="454"/>
      <c r="L57" s="454"/>
      <c r="M57" s="454"/>
      <c r="N57" s="454"/>
      <c r="O57" s="454"/>
      <c r="P57" s="454"/>
      <c r="Q57" s="454"/>
      <c r="R57" s="454"/>
      <c r="S57" s="454"/>
      <c r="T57" s="454"/>
      <c r="U57" s="454"/>
      <c r="V57" s="454"/>
      <c r="W57" s="454"/>
      <c r="X57" s="454"/>
      <c r="Y57" s="454"/>
      <c r="Z57" s="454"/>
      <c r="AA57" s="454"/>
      <c r="AB57" s="454"/>
      <c r="AC57" s="454"/>
      <c r="AD57" s="454"/>
      <c r="AE57" s="454"/>
      <c r="AF57" s="454"/>
      <c r="AG57" s="454"/>
      <c r="AH57" s="454"/>
      <c r="AI57" s="454"/>
    </row>
    <row r="58" spans="1:35" s="455" customFormat="1" ht="18" customHeight="1">
      <c r="A58" s="453"/>
      <c r="B58" s="1084" t="s">
        <v>131</v>
      </c>
      <c r="C58" s="1085"/>
      <c r="D58" s="1085"/>
      <c r="E58" s="1085"/>
      <c r="F58" s="1085"/>
      <c r="G58" s="1085"/>
      <c r="H58" s="1085"/>
      <c r="I58" s="454"/>
      <c r="J58" s="454"/>
      <c r="K58" s="454"/>
      <c r="L58" s="454"/>
      <c r="M58" s="454"/>
      <c r="N58" s="454"/>
      <c r="O58" s="454"/>
      <c r="P58" s="454"/>
      <c r="Q58" s="454"/>
      <c r="R58" s="454"/>
      <c r="S58" s="454"/>
      <c r="T58" s="454"/>
      <c r="U58" s="454"/>
      <c r="V58" s="454"/>
      <c r="W58" s="454"/>
      <c r="X58" s="454"/>
      <c r="Y58" s="454"/>
      <c r="Z58" s="454"/>
      <c r="AA58" s="454"/>
      <c r="AB58" s="454"/>
      <c r="AC58" s="454"/>
      <c r="AD58" s="454"/>
      <c r="AE58" s="454"/>
      <c r="AF58" s="454"/>
      <c r="AG58" s="454"/>
      <c r="AH58" s="454"/>
      <c r="AI58" s="454"/>
    </row>
    <row r="59" spans="1:35" s="455" customFormat="1" ht="18" customHeight="1">
      <c r="A59" s="453"/>
      <c r="B59" s="1080"/>
      <c r="C59" s="1080"/>
      <c r="D59" s="1080"/>
      <c r="E59" s="1080"/>
      <c r="F59" s="1080"/>
      <c r="G59" s="1080"/>
      <c r="H59" s="1080"/>
      <c r="I59" s="454"/>
      <c r="J59" s="454"/>
      <c r="K59" s="454"/>
      <c r="L59" s="454"/>
      <c r="M59" s="454"/>
      <c r="N59" s="454"/>
      <c r="O59" s="454"/>
      <c r="P59" s="454"/>
      <c r="Q59" s="454"/>
      <c r="R59" s="454"/>
      <c r="S59" s="454"/>
      <c r="T59" s="454"/>
      <c r="U59" s="454"/>
      <c r="V59" s="454"/>
      <c r="W59" s="454"/>
      <c r="X59" s="454"/>
      <c r="Y59" s="454"/>
      <c r="Z59" s="454"/>
      <c r="AA59" s="454"/>
      <c r="AB59" s="454"/>
      <c r="AC59" s="454"/>
      <c r="AD59" s="454"/>
      <c r="AE59" s="454"/>
      <c r="AF59" s="454"/>
      <c r="AG59" s="454"/>
      <c r="AH59" s="454"/>
      <c r="AI59" s="454"/>
    </row>
    <row r="60" spans="1:35" s="455" customFormat="1" ht="18" customHeight="1">
      <c r="A60" s="453"/>
      <c r="B60" s="447" t="s">
        <v>136</v>
      </c>
      <c r="C60" s="1072" t="s">
        <v>119</v>
      </c>
      <c r="D60" s="1072"/>
      <c r="E60" s="1072"/>
      <c r="F60" s="1072"/>
      <c r="G60" s="1072"/>
      <c r="H60" s="1072"/>
      <c r="I60" s="454"/>
      <c r="J60" s="454"/>
      <c r="K60" s="454"/>
      <c r="L60" s="454"/>
      <c r="M60" s="454"/>
      <c r="N60" s="454"/>
      <c r="O60" s="454"/>
      <c r="P60" s="454"/>
      <c r="Q60" s="454"/>
      <c r="R60" s="454"/>
      <c r="S60" s="454"/>
      <c r="T60" s="454"/>
      <c r="U60" s="454"/>
      <c r="V60" s="454"/>
      <c r="W60" s="454"/>
      <c r="X60" s="454"/>
      <c r="Y60" s="454"/>
      <c r="Z60" s="454"/>
      <c r="AA60" s="454"/>
      <c r="AB60" s="454"/>
      <c r="AC60" s="454"/>
      <c r="AD60" s="454"/>
      <c r="AE60" s="454"/>
      <c r="AF60" s="454"/>
      <c r="AG60" s="454"/>
      <c r="AH60" s="454"/>
      <c r="AI60" s="454"/>
    </row>
    <row r="61" spans="1:35" s="455" customFormat="1" ht="18" customHeight="1">
      <c r="A61" s="453"/>
      <c r="B61" s="1080"/>
      <c r="C61" s="1080"/>
      <c r="D61" s="1080"/>
      <c r="E61" s="1080"/>
      <c r="F61" s="1080"/>
      <c r="G61" s="1080"/>
      <c r="H61" s="1080"/>
      <c r="I61" s="454"/>
      <c r="J61" s="454"/>
      <c r="K61" s="454"/>
      <c r="L61" s="454"/>
      <c r="M61" s="454"/>
      <c r="N61" s="454"/>
      <c r="O61" s="454"/>
      <c r="P61" s="454"/>
      <c r="Q61" s="454"/>
      <c r="R61" s="454"/>
      <c r="S61" s="454"/>
      <c r="T61" s="454"/>
      <c r="U61" s="454"/>
      <c r="V61" s="454"/>
      <c r="W61" s="454"/>
      <c r="X61" s="454"/>
      <c r="Y61" s="454"/>
      <c r="Z61" s="454"/>
      <c r="AA61" s="454"/>
      <c r="AB61" s="454"/>
      <c r="AC61" s="454"/>
      <c r="AD61" s="454"/>
      <c r="AE61" s="454"/>
      <c r="AF61" s="454"/>
      <c r="AG61" s="454"/>
      <c r="AH61" s="454"/>
      <c r="AI61" s="454"/>
    </row>
    <row r="62" spans="1:35" s="455" customFormat="1" ht="18" customHeight="1">
      <c r="A62" s="453"/>
      <c r="B62" s="1084" t="s">
        <v>137</v>
      </c>
      <c r="C62" s="1085"/>
      <c r="D62" s="1085"/>
      <c r="E62" s="1085"/>
      <c r="F62" s="1085"/>
      <c r="G62" s="1085"/>
      <c r="H62" s="1085"/>
      <c r="I62" s="454"/>
      <c r="J62" s="454"/>
      <c r="K62" s="454"/>
      <c r="L62" s="454"/>
      <c r="M62" s="454"/>
      <c r="N62" s="454"/>
      <c r="O62" s="454"/>
      <c r="P62" s="454"/>
      <c r="Q62" s="454"/>
      <c r="R62" s="454"/>
      <c r="S62" s="454"/>
      <c r="T62" s="454"/>
      <c r="U62" s="454"/>
      <c r="V62" s="454"/>
      <c r="W62" s="454"/>
      <c r="X62" s="454"/>
      <c r="Y62" s="454"/>
      <c r="Z62" s="454"/>
      <c r="AA62" s="454"/>
      <c r="AB62" s="454"/>
      <c r="AC62" s="454"/>
      <c r="AD62" s="454"/>
      <c r="AE62" s="454"/>
      <c r="AF62" s="454"/>
      <c r="AG62" s="454"/>
      <c r="AH62" s="454"/>
      <c r="AI62" s="454"/>
    </row>
    <row r="63" spans="1:35" s="455" customFormat="1" ht="18" customHeight="1">
      <c r="A63" s="453"/>
      <c r="B63" s="1080"/>
      <c r="C63" s="1080"/>
      <c r="D63" s="1080"/>
      <c r="E63" s="1080"/>
      <c r="F63" s="1080"/>
      <c r="G63" s="1080"/>
      <c r="H63" s="1080"/>
      <c r="I63" s="454"/>
      <c r="J63" s="454"/>
      <c r="K63" s="454"/>
      <c r="L63" s="454"/>
      <c r="M63" s="454"/>
      <c r="N63" s="454"/>
      <c r="O63" s="454"/>
      <c r="P63" s="454"/>
      <c r="Q63" s="454"/>
      <c r="R63" s="454"/>
      <c r="S63" s="454"/>
      <c r="T63" s="454"/>
      <c r="U63" s="454"/>
      <c r="V63" s="454"/>
      <c r="W63" s="454"/>
      <c r="X63" s="454"/>
      <c r="Y63" s="454"/>
      <c r="Z63" s="454"/>
      <c r="AA63" s="454"/>
      <c r="AB63" s="454"/>
      <c r="AC63" s="454"/>
      <c r="AD63" s="454"/>
      <c r="AE63" s="454"/>
      <c r="AF63" s="454"/>
      <c r="AG63" s="454"/>
      <c r="AH63" s="454"/>
      <c r="AI63" s="454"/>
    </row>
    <row r="64" spans="1:35" s="455" customFormat="1" ht="18" customHeight="1">
      <c r="A64" s="453"/>
      <c r="B64" s="447" t="s">
        <v>138</v>
      </c>
      <c r="C64" s="1072" t="s">
        <v>119</v>
      </c>
      <c r="D64" s="1072"/>
      <c r="E64" s="1072"/>
      <c r="F64" s="1072"/>
      <c r="G64" s="1072"/>
      <c r="H64" s="1072"/>
      <c r="I64" s="454"/>
      <c r="J64" s="454"/>
      <c r="K64" s="454"/>
      <c r="L64" s="454"/>
      <c r="M64" s="454"/>
      <c r="N64" s="454"/>
      <c r="O64" s="454"/>
      <c r="P64" s="454"/>
      <c r="Q64" s="454"/>
      <c r="R64" s="454"/>
      <c r="S64" s="454"/>
      <c r="T64" s="454"/>
      <c r="U64" s="454"/>
      <c r="V64" s="454"/>
      <c r="W64" s="454"/>
      <c r="X64" s="454"/>
      <c r="Y64" s="454"/>
      <c r="Z64" s="454"/>
      <c r="AA64" s="454"/>
      <c r="AB64" s="454"/>
      <c r="AC64" s="454"/>
      <c r="AD64" s="454"/>
      <c r="AE64" s="454"/>
      <c r="AF64" s="454"/>
      <c r="AG64" s="454"/>
      <c r="AH64" s="454"/>
      <c r="AI64" s="454"/>
    </row>
    <row r="65" spans="1:35" s="455" customFormat="1" ht="18" customHeight="1">
      <c r="A65" s="453"/>
      <c r="B65" s="1080"/>
      <c r="C65" s="1080"/>
      <c r="D65" s="1080"/>
      <c r="E65" s="1080"/>
      <c r="F65" s="1080"/>
      <c r="G65" s="1080"/>
      <c r="H65" s="1080"/>
      <c r="I65" s="454"/>
      <c r="J65" s="454"/>
      <c r="K65" s="454"/>
      <c r="L65" s="454"/>
      <c r="M65" s="454"/>
      <c r="N65" s="454"/>
      <c r="O65" s="454"/>
      <c r="P65" s="454"/>
      <c r="Q65" s="454"/>
      <c r="R65" s="454"/>
      <c r="S65" s="454"/>
      <c r="T65" s="454"/>
      <c r="U65" s="454"/>
      <c r="V65" s="454"/>
      <c r="W65" s="454"/>
      <c r="X65" s="454"/>
      <c r="Y65" s="454"/>
      <c r="Z65" s="454"/>
      <c r="AA65" s="454"/>
      <c r="AB65" s="454"/>
      <c r="AC65" s="454"/>
      <c r="AD65" s="454"/>
      <c r="AE65" s="454"/>
      <c r="AF65" s="454"/>
      <c r="AG65" s="454"/>
      <c r="AH65" s="454"/>
      <c r="AI65" s="454"/>
    </row>
    <row r="66" spans="1:35" s="455" customFormat="1" ht="18" customHeight="1">
      <c r="A66" s="453"/>
      <c r="B66" s="1080"/>
      <c r="C66" s="1080"/>
      <c r="D66" s="1080"/>
      <c r="E66" s="1080"/>
      <c r="F66" s="1080"/>
      <c r="G66" s="1080"/>
      <c r="H66" s="1080"/>
      <c r="I66" s="454"/>
      <c r="J66" s="454"/>
      <c r="K66" s="454"/>
      <c r="L66" s="454"/>
      <c r="M66" s="454"/>
      <c r="N66" s="454"/>
      <c r="O66" s="454"/>
      <c r="P66" s="454"/>
      <c r="Q66" s="454"/>
      <c r="R66" s="454"/>
      <c r="S66" s="454"/>
      <c r="T66" s="454"/>
      <c r="U66" s="454"/>
      <c r="V66" s="454"/>
      <c r="W66" s="454"/>
      <c r="X66" s="454"/>
      <c r="Y66" s="454"/>
      <c r="Z66" s="454"/>
      <c r="AA66" s="454"/>
      <c r="AB66" s="454"/>
      <c r="AC66" s="454"/>
      <c r="AD66" s="454"/>
      <c r="AE66" s="454"/>
      <c r="AF66" s="454"/>
      <c r="AG66" s="454"/>
      <c r="AH66" s="454"/>
      <c r="AI66" s="454"/>
    </row>
    <row r="67" spans="1:35" s="455" customFormat="1" ht="18" customHeight="1">
      <c r="A67" s="453"/>
      <c r="B67" s="1083" t="str">
        <f>+CONCATENATE(+'1'!A36,", dne")</f>
        <v>0, dne</v>
      </c>
      <c r="C67" s="1083"/>
      <c r="D67" s="1083"/>
      <c r="E67" s="1081">
        <f>+'8'!A39</f>
        <v>44254.0</v>
      </c>
      <c r="F67" s="1082"/>
      <c r="G67" s="1082"/>
      <c r="H67" s="1082"/>
      <c r="I67" s="454"/>
      <c r="J67" s="454"/>
      <c r="K67" s="454"/>
      <c r="L67" s="454"/>
      <c r="M67" s="454"/>
      <c r="N67" s="454"/>
      <c r="O67" s="454"/>
      <c r="P67" s="454"/>
      <c r="Q67" s="454"/>
      <c r="R67" s="454"/>
      <c r="S67" s="454"/>
      <c r="T67" s="454"/>
      <c r="U67" s="454"/>
      <c r="V67" s="454"/>
      <c r="W67" s="454"/>
      <c r="X67" s="454"/>
      <c r="Y67" s="454"/>
      <c r="Z67" s="454"/>
      <c r="AA67" s="454"/>
      <c r="AB67" s="454"/>
      <c r="AC67" s="454"/>
      <c r="AD67" s="454"/>
      <c r="AE67" s="454"/>
      <c r="AF67" s="454"/>
      <c r="AG67" s="454"/>
      <c r="AH67" s="454"/>
      <c r="AI67" s="454"/>
    </row>
    <row r="68" spans="1:8" ht="46.5" customHeight="1">
      <c r="A68" s="98"/>
      <c r="B68" s="1075"/>
      <c r="C68" s="1075"/>
      <c r="D68" s="1075"/>
      <c r="E68" s="1075"/>
      <c r="F68" s="1075"/>
      <c r="G68" s="1075"/>
      <c r="H68" s="450"/>
    </row>
    <row r="69" spans="1:8" ht="12.75" customHeight="1">
      <c r="A69" s="98"/>
      <c r="B69" s="1075"/>
      <c r="C69" s="1075"/>
      <c r="D69" s="1075"/>
      <c r="E69" s="1075"/>
      <c r="F69" s="1075"/>
      <c r="G69" s="1075"/>
      <c r="H69" s="451"/>
    </row>
    <row r="70" spans="1:8" ht="18" customHeight="1">
      <c r="A70" s="98"/>
      <c r="B70" s="1087"/>
      <c r="C70" s="1088"/>
      <c r="D70" s="1088"/>
      <c r="E70" s="1088"/>
      <c r="F70" s="1088"/>
      <c r="G70" s="1088"/>
      <c r="H70" s="1088"/>
    </row>
    <row r="71" spans="1:8" ht="18" customHeight="1">
      <c r="A71" s="98"/>
      <c r="B71" s="1075"/>
      <c r="C71" s="1075"/>
      <c r="D71" s="1075"/>
      <c r="E71" s="1075"/>
      <c r="F71" s="1075"/>
      <c r="G71" s="1075"/>
      <c r="H71" s="1075"/>
    </row>
    <row r="72" spans="1:8" ht="12.75" customHeight="1">
      <c r="A72" s="98"/>
      <c r="B72" s="1086" t="str">
        <f>+'1'!A56</f>
        <v>Formulář zpracovala ASPEKT HM, daňová, účetní a auditorská kancelář, www.danovapriznani.cz, business.center.cz</v>
      </c>
      <c r="C72" s="1086"/>
      <c r="D72" s="1086"/>
      <c r="E72" s="1086"/>
      <c r="F72" s="1086"/>
      <c r="G72" s="1086"/>
      <c r="H72" s="1086"/>
    </row>
    <row r="73" spans="1:35" s="452" customFormat="1" ht="12.75">
      <c r="A73" s="442"/>
      <c r="B73" s="442"/>
      <c r="C73" s="442"/>
      <c r="D73" s="442"/>
      <c r="E73" s="442"/>
      <c r="F73" s="442"/>
      <c r="G73" s="442"/>
      <c r="H73" s="442"/>
      <c r="I73" s="442"/>
      <c r="J73" s="442"/>
      <c r="K73" s="442"/>
      <c r="L73" s="442"/>
      <c r="M73" s="442"/>
      <c r="N73" s="442"/>
      <c r="O73" s="442"/>
      <c r="P73" s="442"/>
      <c r="Q73" s="442"/>
      <c r="R73" s="442"/>
      <c r="S73" s="442"/>
      <c r="T73" s="442"/>
      <c r="U73" s="442"/>
      <c r="V73" s="442"/>
      <c r="W73" s="442"/>
      <c r="X73" s="442"/>
      <c r="Y73" s="442"/>
      <c r="Z73" s="442"/>
      <c r="AA73" s="442"/>
      <c r="AB73" s="442"/>
      <c r="AC73" s="442"/>
      <c r="AD73" s="442"/>
      <c r="AE73" s="442"/>
      <c r="AF73" s="442"/>
      <c r="AG73" s="442"/>
      <c r="AH73" s="442"/>
      <c r="AI73" s="442"/>
    </row>
    <row r="74" spans="1:35" s="452" customFormat="1" ht="12.75">
      <c r="A74" s="442"/>
      <c r="B74" s="442"/>
      <c r="C74" s="442"/>
      <c r="D74" s="442"/>
      <c r="E74" s="442"/>
      <c r="F74" s="442"/>
      <c r="G74" s="442"/>
      <c r="H74" s="442"/>
      <c r="I74" s="442"/>
      <c r="J74" s="442"/>
      <c r="K74" s="442"/>
      <c r="L74" s="442"/>
      <c r="M74" s="442"/>
      <c r="N74" s="442"/>
      <c r="O74" s="442"/>
      <c r="P74" s="442"/>
      <c r="Q74" s="442"/>
      <c r="R74" s="442"/>
      <c r="S74" s="442"/>
      <c r="T74" s="442"/>
      <c r="U74" s="442"/>
      <c r="V74" s="442"/>
      <c r="W74" s="442"/>
      <c r="X74" s="442"/>
      <c r="Y74" s="442"/>
      <c r="Z74" s="442"/>
      <c r="AA74" s="442"/>
      <c r="AB74" s="442"/>
      <c r="AC74" s="442"/>
      <c r="AD74" s="442"/>
      <c r="AE74" s="442"/>
      <c r="AF74" s="442"/>
      <c r="AG74" s="442"/>
      <c r="AH74" s="442"/>
      <c r="AI74" s="442"/>
    </row>
    <row r="75" spans="1:35" s="452" customFormat="1" ht="12.75">
      <c r="A75" s="442"/>
      <c r="B75" s="442"/>
      <c r="C75" s="442"/>
      <c r="D75" s="442"/>
      <c r="E75" s="442"/>
      <c r="F75" s="442"/>
      <c r="G75" s="442"/>
      <c r="H75" s="442"/>
      <c r="I75" s="442"/>
      <c r="J75" s="442"/>
      <c r="K75" s="442"/>
      <c r="L75" s="442"/>
      <c r="M75" s="442"/>
      <c r="N75" s="442"/>
      <c r="O75" s="442"/>
      <c r="P75" s="442"/>
      <c r="Q75" s="442"/>
      <c r="R75" s="442"/>
      <c r="S75" s="442"/>
      <c r="T75" s="442"/>
      <c r="U75" s="442"/>
      <c r="V75" s="442"/>
      <c r="W75" s="442"/>
      <c r="X75" s="442"/>
      <c r="Y75" s="442"/>
      <c r="Z75" s="442"/>
      <c r="AA75" s="442"/>
      <c r="AB75" s="442"/>
      <c r="AC75" s="442"/>
      <c r="AD75" s="442"/>
      <c r="AE75" s="442"/>
      <c r="AF75" s="442"/>
      <c r="AG75" s="442"/>
      <c r="AH75" s="442"/>
      <c r="AI75" s="442"/>
    </row>
    <row r="76" spans="1:35" s="452" customFormat="1" ht="12.75">
      <c r="A76" s="442"/>
      <c r="B76" s="442"/>
      <c r="C76" s="442"/>
      <c r="D76" s="442"/>
      <c r="E76" s="442"/>
      <c r="F76" s="442"/>
      <c r="G76" s="442"/>
      <c r="H76" s="442"/>
      <c r="I76" s="442"/>
      <c r="J76" s="442"/>
      <c r="K76" s="442"/>
      <c r="L76" s="442"/>
      <c r="M76" s="442"/>
      <c r="N76" s="442"/>
      <c r="O76" s="442"/>
      <c r="P76" s="442"/>
      <c r="Q76" s="442"/>
      <c r="R76" s="442"/>
      <c r="S76" s="442"/>
      <c r="T76" s="442"/>
      <c r="U76" s="442"/>
      <c r="V76" s="442"/>
      <c r="W76" s="442"/>
      <c r="X76" s="442"/>
      <c r="Y76" s="442"/>
      <c r="Z76" s="442"/>
      <c r="AA76" s="442"/>
      <c r="AB76" s="442"/>
      <c r="AC76" s="442"/>
      <c r="AD76" s="442"/>
      <c r="AE76" s="442"/>
      <c r="AF76" s="442"/>
      <c r="AG76" s="442"/>
      <c r="AH76" s="442"/>
      <c r="AI76" s="442"/>
    </row>
    <row r="77" spans="1:35" s="452" customFormat="1" ht="12.75">
      <c r="A77" s="442"/>
      <c r="B77" s="442"/>
      <c r="C77" s="442"/>
      <c r="D77" s="442"/>
      <c r="E77" s="442"/>
      <c r="F77" s="442"/>
      <c r="G77" s="442"/>
      <c r="H77" s="442"/>
      <c r="I77" s="442"/>
      <c r="J77" s="442"/>
      <c r="K77" s="442"/>
      <c r="L77" s="442"/>
      <c r="M77" s="442"/>
      <c r="N77" s="442"/>
      <c r="O77" s="442"/>
      <c r="P77" s="442"/>
      <c r="Q77" s="442"/>
      <c r="R77" s="442"/>
      <c r="S77" s="442"/>
      <c r="T77" s="442"/>
      <c r="U77" s="442"/>
      <c r="V77" s="442"/>
      <c r="W77" s="442"/>
      <c r="X77" s="442"/>
      <c r="Y77" s="442"/>
      <c r="Z77" s="442"/>
      <c r="AA77" s="442"/>
      <c r="AB77" s="442"/>
      <c r="AC77" s="442"/>
      <c r="AD77" s="442"/>
      <c r="AE77" s="442"/>
      <c r="AF77" s="442"/>
      <c r="AG77" s="442"/>
      <c r="AH77" s="442"/>
      <c r="AI77" s="442"/>
    </row>
    <row r="78" spans="1:35" s="452" customFormat="1" ht="12.75">
      <c r="A78" s="442"/>
      <c r="B78" s="442"/>
      <c r="C78" s="442"/>
      <c r="D78" s="442"/>
      <c r="E78" s="442"/>
      <c r="F78" s="442"/>
      <c r="G78" s="442"/>
      <c r="H78" s="442"/>
      <c r="I78" s="442"/>
      <c r="J78" s="442"/>
      <c r="K78" s="442"/>
      <c r="L78" s="442"/>
      <c r="M78" s="442"/>
      <c r="N78" s="442"/>
      <c r="O78" s="442"/>
      <c r="P78" s="442"/>
      <c r="Q78" s="442"/>
      <c r="R78" s="442"/>
      <c r="S78" s="442"/>
      <c r="T78" s="442"/>
      <c r="U78" s="442"/>
      <c r="V78" s="442"/>
      <c r="W78" s="442"/>
      <c r="X78" s="442"/>
      <c r="Y78" s="442"/>
      <c r="Z78" s="442"/>
      <c r="AA78" s="442"/>
      <c r="AB78" s="442"/>
      <c r="AC78" s="442"/>
      <c r="AD78" s="442"/>
      <c r="AE78" s="442"/>
      <c r="AF78" s="442"/>
      <c r="AG78" s="442"/>
      <c r="AH78" s="442"/>
      <c r="AI78" s="442"/>
    </row>
    <row r="79" spans="1:35" s="452" customFormat="1" ht="12.75">
      <c r="A79" s="442"/>
      <c r="B79" s="442"/>
      <c r="C79" s="442"/>
      <c r="D79" s="442"/>
      <c r="E79" s="442"/>
      <c r="F79" s="442"/>
      <c r="G79" s="442"/>
      <c r="H79" s="442"/>
      <c r="I79" s="442"/>
      <c r="J79" s="442"/>
      <c r="K79" s="442"/>
      <c r="L79" s="442"/>
      <c r="M79" s="442"/>
      <c r="N79" s="442"/>
      <c r="O79" s="442"/>
      <c r="P79" s="442"/>
      <c r="Q79" s="442"/>
      <c r="R79" s="442"/>
      <c r="S79" s="442"/>
      <c r="T79" s="442"/>
      <c r="U79" s="442"/>
      <c r="V79" s="442"/>
      <c r="W79" s="442"/>
      <c r="X79" s="442"/>
      <c r="Y79" s="442"/>
      <c r="Z79" s="442"/>
      <c r="AA79" s="442"/>
      <c r="AB79" s="442"/>
      <c r="AC79" s="442"/>
      <c r="AD79" s="442"/>
      <c r="AE79" s="442"/>
      <c r="AF79" s="442"/>
      <c r="AG79" s="442"/>
      <c r="AH79" s="442"/>
      <c r="AI79" s="442"/>
    </row>
    <row r="80" spans="1:35" s="452" customFormat="1" ht="12.75">
      <c r="A80" s="442"/>
      <c r="B80" s="442"/>
      <c r="C80" s="442"/>
      <c r="D80" s="442"/>
      <c r="E80" s="442"/>
      <c r="F80" s="442"/>
      <c r="G80" s="442"/>
      <c r="H80" s="442"/>
      <c r="I80" s="442"/>
      <c r="J80" s="442"/>
      <c r="K80" s="442"/>
      <c r="L80" s="442"/>
      <c r="M80" s="442"/>
      <c r="N80" s="442"/>
      <c r="O80" s="442"/>
      <c r="P80" s="442"/>
      <c r="Q80" s="442"/>
      <c r="R80" s="442"/>
      <c r="S80" s="442"/>
      <c r="T80" s="442"/>
      <c r="U80" s="442"/>
      <c r="V80" s="442"/>
      <c r="W80" s="442"/>
      <c r="X80" s="442"/>
      <c r="Y80" s="442"/>
      <c r="Z80" s="442"/>
      <c r="AA80" s="442"/>
      <c r="AB80" s="442"/>
      <c r="AC80" s="442"/>
      <c r="AD80" s="442"/>
      <c r="AE80" s="442"/>
      <c r="AF80" s="442"/>
      <c r="AG80" s="442"/>
      <c r="AH80" s="442"/>
      <c r="AI80" s="442"/>
    </row>
    <row r="81" spans="1:35" s="452" customFormat="1" ht="12.75">
      <c r="A81" s="442"/>
      <c r="B81" s="442"/>
      <c r="C81" s="442"/>
      <c r="D81" s="442"/>
      <c r="E81" s="442"/>
      <c r="F81" s="442"/>
      <c r="G81" s="442"/>
      <c r="H81" s="442"/>
      <c r="I81" s="442"/>
      <c r="J81" s="442"/>
      <c r="K81" s="442"/>
      <c r="L81" s="442"/>
      <c r="M81" s="442"/>
      <c r="N81" s="442"/>
      <c r="O81" s="442"/>
      <c r="P81" s="442"/>
      <c r="Q81" s="442"/>
      <c r="R81" s="442"/>
      <c r="S81" s="442"/>
      <c r="T81" s="442"/>
      <c r="U81" s="442"/>
      <c r="V81" s="442"/>
      <c r="W81" s="442"/>
      <c r="X81" s="442"/>
      <c r="Y81" s="442"/>
      <c r="Z81" s="442"/>
      <c r="AA81" s="442"/>
      <c r="AB81" s="442"/>
      <c r="AC81" s="442"/>
      <c r="AD81" s="442"/>
      <c r="AE81" s="442"/>
      <c r="AF81" s="442"/>
      <c r="AG81" s="442"/>
      <c r="AH81" s="442"/>
      <c r="AI81" s="442"/>
    </row>
    <row r="82" spans="1:35" s="452" customFormat="1" ht="12.75">
      <c r="A82" s="442"/>
      <c r="B82" s="442"/>
      <c r="C82" s="442"/>
      <c r="D82" s="442"/>
      <c r="E82" s="442"/>
      <c r="F82" s="442"/>
      <c r="G82" s="442"/>
      <c r="H82" s="442"/>
      <c r="I82" s="442"/>
      <c r="J82" s="442"/>
      <c r="K82" s="442"/>
      <c r="L82" s="442"/>
      <c r="M82" s="442"/>
      <c r="N82" s="442"/>
      <c r="O82" s="442"/>
      <c r="P82" s="442"/>
      <c r="Q82" s="442"/>
      <c r="R82" s="442"/>
      <c r="S82" s="442"/>
      <c r="T82" s="442"/>
      <c r="U82" s="442"/>
      <c r="V82" s="442"/>
      <c r="W82" s="442"/>
      <c r="X82" s="442"/>
      <c r="Y82" s="442"/>
      <c r="Z82" s="442"/>
      <c r="AA82" s="442"/>
      <c r="AB82" s="442"/>
      <c r="AC82" s="442"/>
      <c r="AD82" s="442"/>
      <c r="AE82" s="442"/>
      <c r="AF82" s="442"/>
      <c r="AG82" s="442"/>
      <c r="AH82" s="442"/>
      <c r="AI82" s="442"/>
    </row>
    <row r="83" spans="1:35" s="452" customFormat="1" ht="12.75">
      <c r="A83" s="442"/>
      <c r="B83" s="442"/>
      <c r="C83" s="442"/>
      <c r="D83" s="442"/>
      <c r="E83" s="442"/>
      <c r="F83" s="442"/>
      <c r="G83" s="442"/>
      <c r="H83" s="442"/>
      <c r="I83" s="442"/>
      <c r="J83" s="442"/>
      <c r="K83" s="442"/>
      <c r="L83" s="442"/>
      <c r="M83" s="442"/>
      <c r="N83" s="442"/>
      <c r="O83" s="442"/>
      <c r="P83" s="442"/>
      <c r="Q83" s="442"/>
      <c r="R83" s="442"/>
      <c r="S83" s="442"/>
      <c r="T83" s="442"/>
      <c r="U83" s="442"/>
      <c r="V83" s="442"/>
      <c r="W83" s="442"/>
      <c r="X83" s="442"/>
      <c r="Y83" s="442"/>
      <c r="Z83" s="442"/>
      <c r="AA83" s="442"/>
      <c r="AB83" s="442"/>
      <c r="AC83" s="442"/>
      <c r="AD83" s="442"/>
      <c r="AE83" s="442"/>
      <c r="AF83" s="442"/>
      <c r="AG83" s="442"/>
      <c r="AH83" s="442"/>
      <c r="AI83" s="442"/>
    </row>
    <row r="84" spans="1:35" s="452" customFormat="1" ht="12.75">
      <c r="A84" s="442"/>
      <c r="B84" s="442"/>
      <c r="C84" s="442"/>
      <c r="D84" s="442"/>
      <c r="E84" s="442"/>
      <c r="F84" s="442"/>
      <c r="G84" s="442"/>
      <c r="H84" s="442"/>
      <c r="I84" s="442"/>
      <c r="J84" s="442"/>
      <c r="K84" s="442"/>
      <c r="L84" s="442"/>
      <c r="M84" s="442"/>
      <c r="N84" s="442"/>
      <c r="O84" s="442"/>
      <c r="P84" s="442"/>
      <c r="Q84" s="442"/>
      <c r="R84" s="442"/>
      <c r="S84" s="442"/>
      <c r="T84" s="442"/>
      <c r="U84" s="442"/>
      <c r="V84" s="442"/>
      <c r="W84" s="442"/>
      <c r="X84" s="442"/>
      <c r="Y84" s="442"/>
      <c r="Z84" s="442"/>
      <c r="AA84" s="442"/>
      <c r="AB84" s="442"/>
      <c r="AC84" s="442"/>
      <c r="AD84" s="442"/>
      <c r="AE84" s="442"/>
      <c r="AF84" s="442"/>
      <c r="AG84" s="442"/>
      <c r="AH84" s="442"/>
      <c r="AI84" s="442"/>
    </row>
    <row r="85" spans="1:35" s="452" customFormat="1" ht="12.75">
      <c r="A85" s="442"/>
      <c r="B85" s="442"/>
      <c r="C85" s="442"/>
      <c r="D85" s="442"/>
      <c r="E85" s="442"/>
      <c r="F85" s="442"/>
      <c r="G85" s="442"/>
      <c r="H85" s="442"/>
      <c r="I85" s="442"/>
      <c r="J85" s="442"/>
      <c r="K85" s="442"/>
      <c r="L85" s="442"/>
      <c r="M85" s="442"/>
      <c r="N85" s="442"/>
      <c r="O85" s="442"/>
      <c r="P85" s="442"/>
      <c r="Q85" s="442"/>
      <c r="R85" s="442"/>
      <c r="S85" s="442"/>
      <c r="T85" s="442"/>
      <c r="U85" s="442"/>
      <c r="V85" s="442"/>
      <c r="W85" s="442"/>
      <c r="X85" s="442"/>
      <c r="Y85" s="442"/>
      <c r="Z85" s="442"/>
      <c r="AA85" s="442"/>
      <c r="AB85" s="442"/>
      <c r="AC85" s="442"/>
      <c r="AD85" s="442"/>
      <c r="AE85" s="442"/>
      <c r="AF85" s="442"/>
      <c r="AG85" s="442"/>
      <c r="AH85" s="442"/>
      <c r="AI85" s="442"/>
    </row>
    <row r="86" spans="1:35" s="452" customFormat="1" ht="12.75">
      <c r="A86" s="442"/>
      <c r="B86" s="442"/>
      <c r="C86" s="442"/>
      <c r="D86" s="442"/>
      <c r="E86" s="442"/>
      <c r="F86" s="442"/>
      <c r="G86" s="442"/>
      <c r="H86" s="442"/>
      <c r="I86" s="442"/>
      <c r="J86" s="442"/>
      <c r="K86" s="442"/>
      <c r="L86" s="442"/>
      <c r="M86" s="442"/>
      <c r="N86" s="442"/>
      <c r="O86" s="442"/>
      <c r="P86" s="442"/>
      <c r="Q86" s="442"/>
      <c r="R86" s="442"/>
      <c r="S86" s="442"/>
      <c r="T86" s="442"/>
      <c r="U86" s="442"/>
      <c r="V86" s="442"/>
      <c r="W86" s="442"/>
      <c r="X86" s="442"/>
      <c r="Y86" s="442"/>
      <c r="Z86" s="442"/>
      <c r="AA86" s="442"/>
      <c r="AB86" s="442"/>
      <c r="AC86" s="442"/>
      <c r="AD86" s="442"/>
      <c r="AE86" s="442"/>
      <c r="AF86" s="442"/>
      <c r="AG86" s="442"/>
      <c r="AH86" s="442"/>
      <c r="AI86" s="442"/>
    </row>
    <row r="87" spans="1:35" s="452" customFormat="1" ht="12.75">
      <c r="A87" s="442"/>
      <c r="B87" s="442"/>
      <c r="C87" s="442"/>
      <c r="D87" s="442"/>
      <c r="E87" s="442"/>
      <c r="F87" s="442"/>
      <c r="G87" s="442"/>
      <c r="H87" s="442"/>
      <c r="I87" s="442"/>
      <c r="J87" s="442"/>
      <c r="K87" s="442"/>
      <c r="L87" s="442"/>
      <c r="M87" s="442"/>
      <c r="N87" s="442"/>
      <c r="O87" s="442"/>
      <c r="P87" s="442"/>
      <c r="Q87" s="442"/>
      <c r="R87" s="442"/>
      <c r="S87" s="442"/>
      <c r="T87" s="442"/>
      <c r="U87" s="442"/>
      <c r="V87" s="442"/>
      <c r="W87" s="442"/>
      <c r="X87" s="442"/>
      <c r="Y87" s="442"/>
      <c r="Z87" s="442"/>
      <c r="AA87" s="442"/>
      <c r="AB87" s="442"/>
      <c r="AC87" s="442"/>
      <c r="AD87" s="442"/>
      <c r="AE87" s="442"/>
      <c r="AF87" s="442"/>
      <c r="AG87" s="442"/>
      <c r="AH87" s="442"/>
      <c r="AI87" s="442"/>
    </row>
    <row r="88" spans="1:35" s="452" customFormat="1" ht="12.75">
      <c r="A88" s="442"/>
      <c r="B88" s="442"/>
      <c r="C88" s="442"/>
      <c r="D88" s="442"/>
      <c r="E88" s="442"/>
      <c r="F88" s="442"/>
      <c r="G88" s="442"/>
      <c r="H88" s="442"/>
      <c r="I88" s="442"/>
      <c r="J88" s="442"/>
      <c r="K88" s="442"/>
      <c r="L88" s="442"/>
      <c r="M88" s="442"/>
      <c r="N88" s="442"/>
      <c r="O88" s="442"/>
      <c r="P88" s="442"/>
      <c r="Q88" s="442"/>
      <c r="R88" s="442"/>
      <c r="S88" s="442"/>
      <c r="T88" s="442"/>
      <c r="U88" s="442"/>
      <c r="V88" s="442"/>
      <c r="W88" s="442"/>
      <c r="X88" s="442"/>
      <c r="Y88" s="442"/>
      <c r="Z88" s="442"/>
      <c r="AA88" s="442"/>
      <c r="AB88" s="442"/>
      <c r="AC88" s="442"/>
      <c r="AD88" s="442"/>
      <c r="AE88" s="442"/>
      <c r="AF88" s="442"/>
      <c r="AG88" s="442"/>
      <c r="AH88" s="442"/>
      <c r="AI88" s="442"/>
    </row>
    <row r="89" spans="1:35" s="452" customFormat="1" ht="12.75">
      <c r="A89" s="442"/>
      <c r="B89" s="442"/>
      <c r="C89" s="442"/>
      <c r="D89" s="442"/>
      <c r="E89" s="442"/>
      <c r="F89" s="442"/>
      <c r="G89" s="442"/>
      <c r="H89" s="442"/>
      <c r="I89" s="442"/>
      <c r="J89" s="442"/>
      <c r="K89" s="442"/>
      <c r="L89" s="442"/>
      <c r="M89" s="442"/>
      <c r="N89" s="442"/>
      <c r="O89" s="442"/>
      <c r="P89" s="442"/>
      <c r="Q89" s="442"/>
      <c r="R89" s="442"/>
      <c r="S89" s="442"/>
      <c r="T89" s="442"/>
      <c r="U89" s="442"/>
      <c r="V89" s="442"/>
      <c r="W89" s="442"/>
      <c r="X89" s="442"/>
      <c r="Y89" s="442"/>
      <c r="Z89" s="442"/>
      <c r="AA89" s="442"/>
      <c r="AB89" s="442"/>
      <c r="AC89" s="442"/>
      <c r="AD89" s="442"/>
      <c r="AE89" s="442"/>
      <c r="AF89" s="442"/>
      <c r="AG89" s="442"/>
      <c r="AH89" s="442"/>
      <c r="AI89" s="442"/>
    </row>
    <row r="90" spans="1:35" s="452" customFormat="1" ht="12.75">
      <c r="A90" s="442"/>
      <c r="B90" s="442"/>
      <c r="C90" s="442"/>
      <c r="D90" s="442"/>
      <c r="E90" s="442"/>
      <c r="F90" s="442"/>
      <c r="G90" s="442"/>
      <c r="H90" s="442"/>
      <c r="I90" s="442"/>
      <c r="J90" s="442"/>
      <c r="K90" s="442"/>
      <c r="L90" s="442"/>
      <c r="M90" s="442"/>
      <c r="N90" s="442"/>
      <c r="O90" s="442"/>
      <c r="P90" s="442"/>
      <c r="Q90" s="442"/>
      <c r="R90" s="442"/>
      <c r="S90" s="442"/>
      <c r="T90" s="442"/>
      <c r="U90" s="442"/>
      <c r="V90" s="442"/>
      <c r="W90" s="442"/>
      <c r="X90" s="442"/>
      <c r="Y90" s="442"/>
      <c r="Z90" s="442"/>
      <c r="AA90" s="442"/>
      <c r="AB90" s="442"/>
      <c r="AC90" s="442"/>
      <c r="AD90" s="442"/>
      <c r="AE90" s="442"/>
      <c r="AF90" s="442"/>
      <c r="AG90" s="442"/>
      <c r="AH90" s="442"/>
      <c r="AI90" s="442"/>
    </row>
    <row r="91" spans="1:35" s="452" customFormat="1" ht="12.75">
      <c r="A91" s="442"/>
      <c r="B91" s="442"/>
      <c r="C91" s="442"/>
      <c r="D91" s="442"/>
      <c r="E91" s="442"/>
      <c r="F91" s="442"/>
      <c r="G91" s="442"/>
      <c r="H91" s="442"/>
      <c r="I91" s="442"/>
      <c r="J91" s="442"/>
      <c r="K91" s="442"/>
      <c r="L91" s="442"/>
      <c r="M91" s="442"/>
      <c r="N91" s="442"/>
      <c r="O91" s="442"/>
      <c r="P91" s="442"/>
      <c r="Q91" s="442"/>
      <c r="R91" s="442"/>
      <c r="S91" s="442"/>
      <c r="T91" s="442"/>
      <c r="U91" s="442"/>
      <c r="V91" s="442"/>
      <c r="W91" s="442"/>
      <c r="X91" s="442"/>
      <c r="Y91" s="442"/>
      <c r="Z91" s="442"/>
      <c r="AA91" s="442"/>
      <c r="AB91" s="442"/>
      <c r="AC91" s="442"/>
      <c r="AD91" s="442"/>
      <c r="AE91" s="442"/>
      <c r="AF91" s="442"/>
      <c r="AG91" s="442"/>
      <c r="AH91" s="442"/>
      <c r="AI91" s="442"/>
    </row>
    <row r="92" spans="1:35" s="452" customFormat="1" ht="12.75">
      <c r="A92" s="442"/>
      <c r="B92" s="442"/>
      <c r="C92" s="442"/>
      <c r="D92" s="442"/>
      <c r="E92" s="442"/>
      <c r="F92" s="442"/>
      <c r="G92" s="442"/>
      <c r="H92" s="442"/>
      <c r="I92" s="442"/>
      <c r="J92" s="442"/>
      <c r="K92" s="442"/>
      <c r="L92" s="442"/>
      <c r="M92" s="442"/>
      <c r="N92" s="442"/>
      <c r="O92" s="442"/>
      <c r="P92" s="442"/>
      <c r="Q92" s="442"/>
      <c r="R92" s="442"/>
      <c r="S92" s="442"/>
      <c r="T92" s="442"/>
      <c r="U92" s="442"/>
      <c r="V92" s="442"/>
      <c r="W92" s="442"/>
      <c r="X92" s="442"/>
      <c r="Y92" s="442"/>
      <c r="Z92" s="442"/>
      <c r="AA92" s="442"/>
      <c r="AB92" s="442"/>
      <c r="AC92" s="442"/>
      <c r="AD92" s="442"/>
      <c r="AE92" s="442"/>
      <c r="AF92" s="442"/>
      <c r="AG92" s="442"/>
      <c r="AH92" s="442"/>
      <c r="AI92" s="442"/>
    </row>
    <row r="93" spans="1:35" s="452" customFormat="1" ht="12.75">
      <c r="A93" s="442"/>
      <c r="B93" s="442"/>
      <c r="C93" s="442"/>
      <c r="D93" s="442"/>
      <c r="E93" s="442"/>
      <c r="F93" s="442"/>
      <c r="G93" s="442"/>
      <c r="H93" s="442"/>
      <c r="I93" s="442"/>
      <c r="J93" s="442"/>
      <c r="K93" s="442"/>
      <c r="L93" s="442"/>
      <c r="M93" s="442"/>
      <c r="N93" s="442"/>
      <c r="O93" s="442"/>
      <c r="P93" s="442"/>
      <c r="Q93" s="442"/>
      <c r="R93" s="442"/>
      <c r="S93" s="442"/>
      <c r="T93" s="442"/>
      <c r="U93" s="442"/>
      <c r="V93" s="442"/>
      <c r="W93" s="442"/>
      <c r="X93" s="442"/>
      <c r="Y93" s="442"/>
      <c r="Z93" s="442"/>
      <c r="AA93" s="442"/>
      <c r="AB93" s="442"/>
      <c r="AC93" s="442"/>
      <c r="AD93" s="442"/>
      <c r="AE93" s="442"/>
      <c r="AF93" s="442"/>
      <c r="AG93" s="442"/>
      <c r="AH93" s="442"/>
      <c r="AI93" s="442"/>
    </row>
    <row r="94" spans="1:35" s="452" customFormat="1" ht="12.75">
      <c r="A94" s="442"/>
      <c r="B94" s="442"/>
      <c r="C94" s="442"/>
      <c r="D94" s="442"/>
      <c r="E94" s="442"/>
      <c r="F94" s="442"/>
      <c r="G94" s="442"/>
      <c r="H94" s="442"/>
      <c r="I94" s="442"/>
      <c r="J94" s="442"/>
      <c r="K94" s="442"/>
      <c r="L94" s="442"/>
      <c r="M94" s="442"/>
      <c r="N94" s="442"/>
      <c r="O94" s="442"/>
      <c r="P94" s="442"/>
      <c r="Q94" s="442"/>
      <c r="R94" s="442"/>
      <c r="S94" s="442"/>
      <c r="T94" s="442"/>
      <c r="U94" s="442"/>
      <c r="V94" s="442"/>
      <c r="W94" s="442"/>
      <c r="X94" s="442"/>
      <c r="Y94" s="442"/>
      <c r="Z94" s="442"/>
      <c r="AA94" s="442"/>
      <c r="AB94" s="442"/>
      <c r="AC94" s="442"/>
      <c r="AD94" s="442"/>
      <c r="AE94" s="442"/>
      <c r="AF94" s="442"/>
      <c r="AG94" s="442"/>
      <c r="AH94" s="442"/>
      <c r="AI94" s="442"/>
    </row>
    <row r="95" spans="1:35" s="452" customFormat="1" ht="12.75">
      <c r="A95" s="442"/>
      <c r="B95" s="442"/>
      <c r="C95" s="442"/>
      <c r="D95" s="442"/>
      <c r="E95" s="442"/>
      <c r="F95" s="442"/>
      <c r="G95" s="442"/>
      <c r="H95" s="442"/>
      <c r="I95" s="442"/>
      <c r="J95" s="442"/>
      <c r="K95" s="442"/>
      <c r="L95" s="442"/>
      <c r="M95" s="442"/>
      <c r="N95" s="442"/>
      <c r="O95" s="442"/>
      <c r="P95" s="442"/>
      <c r="Q95" s="442"/>
      <c r="R95" s="442"/>
      <c r="S95" s="442"/>
      <c r="T95" s="442"/>
      <c r="U95" s="442"/>
      <c r="V95" s="442"/>
      <c r="W95" s="442"/>
      <c r="X95" s="442"/>
      <c r="Y95" s="442"/>
      <c r="Z95" s="442"/>
      <c r="AA95" s="442"/>
      <c r="AB95" s="442"/>
      <c r="AC95" s="442"/>
      <c r="AD95" s="442"/>
      <c r="AE95" s="442"/>
      <c r="AF95" s="442"/>
      <c r="AG95" s="442"/>
      <c r="AH95" s="442"/>
      <c r="AI95" s="442"/>
    </row>
    <row r="96" spans="1:35" s="452" customFormat="1" ht="12.75">
      <c r="A96" s="442"/>
      <c r="B96" s="442"/>
      <c r="C96" s="442"/>
      <c r="D96" s="442"/>
      <c r="E96" s="442"/>
      <c r="F96" s="442"/>
      <c r="G96" s="442"/>
      <c r="H96" s="442"/>
      <c r="I96" s="442"/>
      <c r="J96" s="442"/>
      <c r="K96" s="442"/>
      <c r="L96" s="442"/>
      <c r="M96" s="442"/>
      <c r="N96" s="442"/>
      <c r="O96" s="442"/>
      <c r="P96" s="442"/>
      <c r="Q96" s="442"/>
      <c r="R96" s="442"/>
      <c r="S96" s="442"/>
      <c r="T96" s="442"/>
      <c r="U96" s="442"/>
      <c r="V96" s="442"/>
      <c r="W96" s="442"/>
      <c r="X96" s="442"/>
      <c r="Y96" s="442"/>
      <c r="Z96" s="442"/>
      <c r="AA96" s="442"/>
      <c r="AB96" s="442"/>
      <c r="AC96" s="442"/>
      <c r="AD96" s="442"/>
      <c r="AE96" s="442"/>
      <c r="AF96" s="442"/>
      <c r="AG96" s="442"/>
      <c r="AH96" s="442"/>
      <c r="AI96" s="442"/>
    </row>
    <row r="97" spans="1:35" s="452" customFormat="1" ht="12.75">
      <c r="A97" s="442"/>
      <c r="B97" s="442"/>
      <c r="C97" s="442"/>
      <c r="D97" s="442"/>
      <c r="E97" s="442"/>
      <c r="F97" s="442"/>
      <c r="G97" s="442"/>
      <c r="H97" s="442"/>
      <c r="I97" s="442"/>
      <c r="J97" s="442"/>
      <c r="K97" s="442"/>
      <c r="L97" s="442"/>
      <c r="M97" s="442"/>
      <c r="N97" s="442"/>
      <c r="O97" s="442"/>
      <c r="P97" s="442"/>
      <c r="Q97" s="442"/>
      <c r="R97" s="442"/>
      <c r="S97" s="442"/>
      <c r="T97" s="442"/>
      <c r="U97" s="442"/>
      <c r="V97" s="442"/>
      <c r="W97" s="442"/>
      <c r="X97" s="442"/>
      <c r="Y97" s="442"/>
      <c r="Z97" s="442"/>
      <c r="AA97" s="442"/>
      <c r="AB97" s="442"/>
      <c r="AC97" s="442"/>
      <c r="AD97" s="442"/>
      <c r="AE97" s="442"/>
      <c r="AF97" s="442"/>
      <c r="AG97" s="442"/>
      <c r="AH97" s="442"/>
      <c r="AI97" s="442"/>
    </row>
    <row r="98" spans="1:35" s="452" customFormat="1" ht="12.75">
      <c r="A98" s="442"/>
      <c r="B98" s="442"/>
      <c r="C98" s="442"/>
      <c r="D98" s="442"/>
      <c r="E98" s="442"/>
      <c r="F98" s="442"/>
      <c r="G98" s="442"/>
      <c r="H98" s="442"/>
      <c r="I98" s="442"/>
      <c r="J98" s="442"/>
      <c r="K98" s="442"/>
      <c r="L98" s="442"/>
      <c r="M98" s="442"/>
      <c r="N98" s="442"/>
      <c r="O98" s="442"/>
      <c r="P98" s="442"/>
      <c r="Q98" s="442"/>
      <c r="R98" s="442"/>
      <c r="S98" s="442"/>
      <c r="T98" s="442"/>
      <c r="U98" s="442"/>
      <c r="V98" s="442"/>
      <c r="W98" s="442"/>
      <c r="X98" s="442"/>
      <c r="Y98" s="442"/>
      <c r="Z98" s="442"/>
      <c r="AA98" s="442"/>
      <c r="AB98" s="442"/>
      <c r="AC98" s="442"/>
      <c r="AD98" s="442"/>
      <c r="AE98" s="442"/>
      <c r="AF98" s="442"/>
      <c r="AG98" s="442"/>
      <c r="AH98" s="442"/>
      <c r="AI98" s="442"/>
    </row>
    <row r="99" spans="1:35" s="452" customFormat="1" ht="12.75">
      <c r="A99" s="442"/>
      <c r="B99" s="442"/>
      <c r="C99" s="442"/>
      <c r="D99" s="442"/>
      <c r="E99" s="442"/>
      <c r="F99" s="442"/>
      <c r="G99" s="442"/>
      <c r="H99" s="442"/>
      <c r="I99" s="442"/>
      <c r="J99" s="442"/>
      <c r="K99" s="442"/>
      <c r="L99" s="442"/>
      <c r="M99" s="442"/>
      <c r="N99" s="442"/>
      <c r="O99" s="442"/>
      <c r="P99" s="442"/>
      <c r="Q99" s="442"/>
      <c r="R99" s="442"/>
      <c r="S99" s="442"/>
      <c r="T99" s="442"/>
      <c r="U99" s="442"/>
      <c r="V99" s="442"/>
      <c r="W99" s="442"/>
      <c r="X99" s="442"/>
      <c r="Y99" s="442"/>
      <c r="Z99" s="442"/>
      <c r="AA99" s="442"/>
      <c r="AB99" s="442"/>
      <c r="AC99" s="442"/>
      <c r="AD99" s="442"/>
      <c r="AE99" s="442"/>
      <c r="AF99" s="442"/>
      <c r="AG99" s="442"/>
      <c r="AH99" s="442"/>
      <c r="AI99" s="442"/>
    </row>
    <row r="100" spans="1:35" s="452" customFormat="1" ht="12.75">
      <c r="A100" s="442"/>
      <c r="B100" s="442"/>
      <c r="C100" s="442"/>
      <c r="D100" s="442"/>
      <c r="E100" s="442"/>
      <c r="F100" s="442"/>
      <c r="G100" s="442"/>
      <c r="H100" s="442"/>
      <c r="I100" s="442"/>
      <c r="J100" s="442"/>
      <c r="K100" s="442"/>
      <c r="L100" s="442"/>
      <c r="M100" s="442"/>
      <c r="N100" s="442"/>
      <c r="O100" s="442"/>
      <c r="P100" s="442"/>
      <c r="Q100" s="442"/>
      <c r="R100" s="442"/>
      <c r="S100" s="442"/>
      <c r="T100" s="442"/>
      <c r="U100" s="442"/>
      <c r="V100" s="442"/>
      <c r="W100" s="442"/>
      <c r="X100" s="442"/>
      <c r="Y100" s="442"/>
      <c r="Z100" s="442"/>
      <c r="AA100" s="442"/>
      <c r="AB100" s="442"/>
      <c r="AC100" s="442"/>
      <c r="AD100" s="442"/>
      <c r="AE100" s="442"/>
      <c r="AF100" s="442"/>
      <c r="AG100" s="442"/>
      <c r="AH100" s="442"/>
      <c r="AI100" s="442"/>
    </row>
    <row r="101" spans="1:35" s="452" customFormat="1" ht="12.75">
      <c r="A101" s="442"/>
      <c r="B101" s="442"/>
      <c r="C101" s="442"/>
      <c r="D101" s="442"/>
      <c r="E101" s="442"/>
      <c r="F101" s="442"/>
      <c r="G101" s="442"/>
      <c r="H101" s="442"/>
      <c r="I101" s="442"/>
      <c r="J101" s="442"/>
      <c r="K101" s="442"/>
      <c r="L101" s="442"/>
      <c r="M101" s="442"/>
      <c r="N101" s="442"/>
      <c r="O101" s="442"/>
      <c r="P101" s="442"/>
      <c r="Q101" s="442"/>
      <c r="R101" s="442"/>
      <c r="S101" s="442"/>
      <c r="T101" s="442"/>
      <c r="U101" s="442"/>
      <c r="V101" s="442"/>
      <c r="W101" s="442"/>
      <c r="X101" s="442"/>
      <c r="Y101" s="442"/>
      <c r="Z101" s="442"/>
      <c r="AA101" s="442"/>
      <c r="AB101" s="442"/>
      <c r="AC101" s="442"/>
      <c r="AD101" s="442"/>
      <c r="AE101" s="442"/>
      <c r="AF101" s="442"/>
      <c r="AG101" s="442"/>
      <c r="AH101" s="442"/>
      <c r="AI101" s="442"/>
    </row>
    <row r="102" spans="1:35" s="452" customFormat="1" ht="12.75">
      <c r="A102" s="442"/>
      <c r="B102" s="442"/>
      <c r="C102" s="442"/>
      <c r="D102" s="442"/>
      <c r="E102" s="442"/>
      <c r="F102" s="442"/>
      <c r="G102" s="442"/>
      <c r="H102" s="442"/>
      <c r="I102" s="442"/>
      <c r="J102" s="442"/>
      <c r="K102" s="442"/>
      <c r="L102" s="442"/>
      <c r="M102" s="442"/>
      <c r="N102" s="442"/>
      <c r="O102" s="442"/>
      <c r="P102" s="442"/>
      <c r="Q102" s="442"/>
      <c r="R102" s="442"/>
      <c r="S102" s="442"/>
      <c r="T102" s="442"/>
      <c r="U102" s="442"/>
      <c r="V102" s="442"/>
      <c r="W102" s="442"/>
      <c r="X102" s="442"/>
      <c r="Y102" s="442"/>
      <c r="Z102" s="442"/>
      <c r="AA102" s="442"/>
      <c r="AB102" s="442"/>
      <c r="AC102" s="442"/>
      <c r="AD102" s="442"/>
      <c r="AE102" s="442"/>
      <c r="AF102" s="442"/>
      <c r="AG102" s="442"/>
      <c r="AH102" s="442"/>
      <c r="AI102" s="442"/>
    </row>
    <row r="103" spans="1:35" s="452" customFormat="1" ht="12.75">
      <c r="A103" s="442"/>
      <c r="B103" s="442"/>
      <c r="C103" s="442"/>
      <c r="D103" s="442"/>
      <c r="E103" s="442"/>
      <c r="F103" s="442"/>
      <c r="G103" s="442"/>
      <c r="H103" s="442"/>
      <c r="I103" s="442"/>
      <c r="J103" s="442"/>
      <c r="K103" s="442"/>
      <c r="L103" s="442"/>
      <c r="M103" s="442"/>
      <c r="N103" s="442"/>
      <c r="O103" s="442"/>
      <c r="P103" s="442"/>
      <c r="Q103" s="442"/>
      <c r="R103" s="442"/>
      <c r="S103" s="442"/>
      <c r="T103" s="442"/>
      <c r="U103" s="442"/>
      <c r="V103" s="442"/>
      <c r="W103" s="442"/>
      <c r="X103" s="442"/>
      <c r="Y103" s="442"/>
      <c r="Z103" s="442"/>
      <c r="AA103" s="442"/>
      <c r="AB103" s="442"/>
      <c r="AC103" s="442"/>
      <c r="AD103" s="442"/>
      <c r="AE103" s="442"/>
      <c r="AF103" s="442"/>
      <c r="AG103" s="442"/>
      <c r="AH103" s="442"/>
      <c r="AI103" s="442"/>
    </row>
    <row r="104" spans="1:35" s="452" customFormat="1" ht="12.75">
      <c r="A104" s="442"/>
      <c r="B104" s="442"/>
      <c r="C104" s="442"/>
      <c r="D104" s="442"/>
      <c r="E104" s="442"/>
      <c r="F104" s="442"/>
      <c r="G104" s="442"/>
      <c r="H104" s="442"/>
      <c r="I104" s="442"/>
      <c r="J104" s="442"/>
      <c r="K104" s="442"/>
      <c r="L104" s="442"/>
      <c r="M104" s="442"/>
      <c r="N104" s="442"/>
      <c r="O104" s="442"/>
      <c r="P104" s="442"/>
      <c r="Q104" s="442"/>
      <c r="R104" s="442"/>
      <c r="S104" s="442"/>
      <c r="T104" s="442"/>
      <c r="U104" s="442"/>
      <c r="V104" s="442"/>
      <c r="W104" s="442"/>
      <c r="X104" s="442"/>
      <c r="Y104" s="442"/>
      <c r="Z104" s="442"/>
      <c r="AA104" s="442"/>
      <c r="AB104" s="442"/>
      <c r="AC104" s="442"/>
      <c r="AD104" s="442"/>
      <c r="AE104" s="442"/>
      <c r="AF104" s="442"/>
      <c r="AG104" s="442"/>
      <c r="AH104" s="442"/>
      <c r="AI104" s="442"/>
    </row>
    <row r="105" spans="1:35" s="452" customFormat="1" ht="12.75">
      <c r="A105" s="442"/>
      <c r="B105" s="442"/>
      <c r="C105" s="442"/>
      <c r="D105" s="442"/>
      <c r="E105" s="442"/>
      <c r="F105" s="442"/>
      <c r="G105" s="442"/>
      <c r="H105" s="442"/>
      <c r="I105" s="442"/>
      <c r="J105" s="442"/>
      <c r="K105" s="442"/>
      <c r="L105" s="442"/>
      <c r="M105" s="442"/>
      <c r="N105" s="442"/>
      <c r="O105" s="442"/>
      <c r="P105" s="442"/>
      <c r="Q105" s="442"/>
      <c r="R105" s="442"/>
      <c r="S105" s="442"/>
      <c r="T105" s="442"/>
      <c r="U105" s="442"/>
      <c r="V105" s="442"/>
      <c r="W105" s="442"/>
      <c r="X105" s="442"/>
      <c r="Y105" s="442"/>
      <c r="Z105" s="442"/>
      <c r="AA105" s="442"/>
      <c r="AB105" s="442"/>
      <c r="AC105" s="442"/>
      <c r="AD105" s="442"/>
      <c r="AE105" s="442"/>
      <c r="AF105" s="442"/>
      <c r="AG105" s="442"/>
      <c r="AH105" s="442"/>
      <c r="AI105" s="442"/>
    </row>
    <row r="106" spans="1:35" s="452" customFormat="1" ht="12.75">
      <c r="A106" s="442"/>
      <c r="B106" s="442"/>
      <c r="C106" s="442"/>
      <c r="D106" s="442"/>
      <c r="E106" s="442"/>
      <c r="F106" s="442"/>
      <c r="G106" s="442"/>
      <c r="H106" s="442"/>
      <c r="I106" s="442"/>
      <c r="J106" s="442"/>
      <c r="K106" s="442"/>
      <c r="L106" s="442"/>
      <c r="M106" s="442"/>
      <c r="N106" s="442"/>
      <c r="O106" s="442"/>
      <c r="P106" s="442"/>
      <c r="Q106" s="442"/>
      <c r="R106" s="442"/>
      <c r="S106" s="442"/>
      <c r="T106" s="442"/>
      <c r="U106" s="442"/>
      <c r="V106" s="442"/>
      <c r="W106" s="442"/>
      <c r="X106" s="442"/>
      <c r="Y106" s="442"/>
      <c r="Z106" s="442"/>
      <c r="AA106" s="442"/>
      <c r="AB106" s="442"/>
      <c r="AC106" s="442"/>
      <c r="AD106" s="442"/>
      <c r="AE106" s="442"/>
      <c r="AF106" s="442"/>
      <c r="AG106" s="442"/>
      <c r="AH106" s="442"/>
      <c r="AI106" s="442"/>
    </row>
    <row r="107" spans="1:35" s="452" customFormat="1" ht="12.75">
      <c r="A107" s="442"/>
      <c r="B107" s="442"/>
      <c r="C107" s="442"/>
      <c r="D107" s="442"/>
      <c r="E107" s="442"/>
      <c r="F107" s="442"/>
      <c r="G107" s="442"/>
      <c r="H107" s="442"/>
      <c r="I107" s="442"/>
      <c r="J107" s="442"/>
      <c r="K107" s="442"/>
      <c r="L107" s="442"/>
      <c r="M107" s="442"/>
      <c r="N107" s="442"/>
      <c r="O107" s="442"/>
      <c r="P107" s="442"/>
      <c r="Q107" s="442"/>
      <c r="R107" s="442"/>
      <c r="S107" s="442"/>
      <c r="T107" s="442"/>
      <c r="U107" s="442"/>
      <c r="V107" s="442"/>
      <c r="W107" s="442"/>
      <c r="X107" s="442"/>
      <c r="Y107" s="442"/>
      <c r="Z107" s="442"/>
      <c r="AA107" s="442"/>
      <c r="AB107" s="442"/>
      <c r="AC107" s="442"/>
      <c r="AD107" s="442"/>
      <c r="AE107" s="442"/>
      <c r="AF107" s="442"/>
      <c r="AG107" s="442"/>
      <c r="AH107" s="442"/>
      <c r="AI107" s="442"/>
    </row>
    <row r="108" spans="1:35" s="452" customFormat="1" ht="12.75">
      <c r="A108" s="442"/>
      <c r="B108" s="442"/>
      <c r="C108" s="442"/>
      <c r="D108" s="442"/>
      <c r="E108" s="442"/>
      <c r="F108" s="442"/>
      <c r="G108" s="442"/>
      <c r="H108" s="442"/>
      <c r="I108" s="442"/>
      <c r="J108" s="442"/>
      <c r="K108" s="442"/>
      <c r="L108" s="442"/>
      <c r="M108" s="442"/>
      <c r="N108" s="442"/>
      <c r="O108" s="442"/>
      <c r="P108" s="442"/>
      <c r="Q108" s="442"/>
      <c r="R108" s="442"/>
      <c r="S108" s="442"/>
      <c r="T108" s="442"/>
      <c r="U108" s="442"/>
      <c r="V108" s="442"/>
      <c r="W108" s="442"/>
      <c r="X108" s="442"/>
      <c r="Y108" s="442"/>
      <c r="Z108" s="442"/>
      <c r="AA108" s="442"/>
      <c r="AB108" s="442"/>
      <c r="AC108" s="442"/>
      <c r="AD108" s="442"/>
      <c r="AE108" s="442"/>
      <c r="AF108" s="442"/>
      <c r="AG108" s="442"/>
      <c r="AH108" s="442"/>
      <c r="AI108" s="442"/>
    </row>
    <row r="109" spans="1:35" s="452" customFormat="1" ht="12.75">
      <c r="A109" s="442"/>
      <c r="B109" s="442"/>
      <c r="C109" s="442"/>
      <c r="D109" s="442"/>
      <c r="E109" s="442"/>
      <c r="F109" s="442"/>
      <c r="G109" s="442"/>
      <c r="H109" s="442"/>
      <c r="I109" s="442"/>
      <c r="J109" s="442"/>
      <c r="K109" s="442"/>
      <c r="L109" s="442"/>
      <c r="M109" s="442"/>
      <c r="N109" s="442"/>
      <c r="O109" s="442"/>
      <c r="P109" s="442"/>
      <c r="Q109" s="442"/>
      <c r="R109" s="442"/>
      <c r="S109" s="442"/>
      <c r="T109" s="442"/>
      <c r="U109" s="442"/>
      <c r="V109" s="442"/>
      <c r="W109" s="442"/>
      <c r="X109" s="442"/>
      <c r="Y109" s="442"/>
      <c r="Z109" s="442"/>
      <c r="AA109" s="442"/>
      <c r="AB109" s="442"/>
      <c r="AC109" s="442"/>
      <c r="AD109" s="442"/>
      <c r="AE109" s="442"/>
      <c r="AF109" s="442"/>
      <c r="AG109" s="442"/>
      <c r="AH109" s="442"/>
      <c r="AI109" s="442"/>
    </row>
    <row r="110" spans="1:35" s="452" customFormat="1" ht="12.75">
      <c r="A110" s="442"/>
      <c r="B110" s="442"/>
      <c r="C110" s="442"/>
      <c r="D110" s="442"/>
      <c r="E110" s="442"/>
      <c r="F110" s="442"/>
      <c r="G110" s="442"/>
      <c r="H110" s="442"/>
      <c r="I110" s="442"/>
      <c r="J110" s="442"/>
      <c r="K110" s="442"/>
      <c r="L110" s="442"/>
      <c r="M110" s="442"/>
      <c r="N110" s="442"/>
      <c r="O110" s="442"/>
      <c r="P110" s="442"/>
      <c r="Q110" s="442"/>
      <c r="R110" s="442"/>
      <c r="S110" s="442"/>
      <c r="T110" s="442"/>
      <c r="U110" s="442"/>
      <c r="V110" s="442"/>
      <c r="W110" s="442"/>
      <c r="X110" s="442"/>
      <c r="Y110" s="442"/>
      <c r="Z110" s="442"/>
      <c r="AA110" s="442"/>
      <c r="AB110" s="442"/>
      <c r="AC110" s="442"/>
      <c r="AD110" s="442"/>
      <c r="AE110" s="442"/>
      <c r="AF110" s="442"/>
      <c r="AG110" s="442"/>
      <c r="AH110" s="442"/>
      <c r="AI110" s="442"/>
    </row>
    <row r="111" spans="1:35" s="452" customFormat="1" ht="12.75">
      <c r="A111" s="442"/>
      <c r="B111" s="442"/>
      <c r="C111" s="442"/>
      <c r="D111" s="442"/>
      <c r="E111" s="442"/>
      <c r="F111" s="442"/>
      <c r="G111" s="44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c r="AG111" s="442"/>
      <c r="AH111" s="442"/>
      <c r="AI111" s="442"/>
    </row>
    <row r="112" spans="1:35" s="452" customFormat="1" ht="12.75">
      <c r="A112" s="442"/>
      <c r="B112" s="442"/>
      <c r="C112" s="442"/>
      <c r="D112" s="442"/>
      <c r="E112" s="442"/>
      <c r="F112" s="442"/>
      <c r="G112" s="442"/>
      <c r="H112" s="442"/>
      <c r="I112" s="442"/>
      <c r="J112" s="442"/>
      <c r="K112" s="442"/>
      <c r="L112" s="442"/>
      <c r="M112" s="442"/>
      <c r="N112" s="442"/>
      <c r="O112" s="442"/>
      <c r="P112" s="442"/>
      <c r="Q112" s="442"/>
      <c r="R112" s="442"/>
      <c r="S112" s="442"/>
      <c r="T112" s="442"/>
      <c r="U112" s="442"/>
      <c r="V112" s="442"/>
      <c r="W112" s="442"/>
      <c r="X112" s="442"/>
      <c r="Y112" s="442"/>
      <c r="Z112" s="442"/>
      <c r="AA112" s="442"/>
      <c r="AB112" s="442"/>
      <c r="AC112" s="442"/>
      <c r="AD112" s="442"/>
      <c r="AE112" s="442"/>
      <c r="AF112" s="442"/>
      <c r="AG112" s="442"/>
      <c r="AH112" s="442"/>
      <c r="AI112" s="442"/>
    </row>
    <row r="113" spans="1:35" s="452" customFormat="1" ht="12.75">
      <c r="A113" s="442"/>
      <c r="B113" s="442"/>
      <c r="C113" s="442"/>
      <c r="D113" s="442"/>
      <c r="E113" s="442"/>
      <c r="F113" s="442"/>
      <c r="G113" s="442"/>
      <c r="H113" s="442"/>
      <c r="I113" s="442"/>
      <c r="J113" s="442"/>
      <c r="K113" s="442"/>
      <c r="L113" s="442"/>
      <c r="M113" s="442"/>
      <c r="N113" s="442"/>
      <c r="O113" s="442"/>
      <c r="P113" s="442"/>
      <c r="Q113" s="442"/>
      <c r="R113" s="442"/>
      <c r="S113" s="442"/>
      <c r="T113" s="442"/>
      <c r="U113" s="442"/>
      <c r="V113" s="442"/>
      <c r="W113" s="442"/>
      <c r="X113" s="442"/>
      <c r="Y113" s="442"/>
      <c r="Z113" s="442"/>
      <c r="AA113" s="442"/>
      <c r="AB113" s="442"/>
      <c r="AC113" s="442"/>
      <c r="AD113" s="442"/>
      <c r="AE113" s="442"/>
      <c r="AF113" s="442"/>
      <c r="AG113" s="442"/>
      <c r="AH113" s="442"/>
      <c r="AI113" s="442"/>
    </row>
    <row r="114" spans="1:35" s="452" customFormat="1" ht="12.75">
      <c r="A114" s="442"/>
      <c r="B114" s="442"/>
      <c r="C114" s="442"/>
      <c r="D114" s="442"/>
      <c r="E114" s="442"/>
      <c r="F114" s="442"/>
      <c r="G114" s="442"/>
      <c r="H114" s="442"/>
      <c r="I114" s="442"/>
      <c r="J114" s="442"/>
      <c r="K114" s="442"/>
      <c r="L114" s="442"/>
      <c r="M114" s="442"/>
      <c r="N114" s="442"/>
      <c r="O114" s="442"/>
      <c r="P114" s="442"/>
      <c r="Q114" s="442"/>
      <c r="R114" s="442"/>
      <c r="S114" s="442"/>
      <c r="T114" s="442"/>
      <c r="U114" s="442"/>
      <c r="V114" s="442"/>
      <c r="W114" s="442"/>
      <c r="X114" s="442"/>
      <c r="Y114" s="442"/>
      <c r="Z114" s="442"/>
      <c r="AA114" s="442"/>
      <c r="AB114" s="442"/>
      <c r="AC114" s="442"/>
      <c r="AD114" s="442"/>
      <c r="AE114" s="442"/>
      <c r="AF114" s="442"/>
      <c r="AG114" s="442"/>
      <c r="AH114" s="442"/>
      <c r="AI114" s="442"/>
    </row>
    <row r="115" spans="1:35" s="452" customFormat="1" ht="12.75">
      <c r="A115" s="442"/>
      <c r="B115" s="442"/>
      <c r="C115" s="442"/>
      <c r="D115" s="442"/>
      <c r="E115" s="442"/>
      <c r="F115" s="442"/>
      <c r="G115" s="442"/>
      <c r="H115" s="442"/>
      <c r="I115" s="442"/>
      <c r="J115" s="442"/>
      <c r="K115" s="442"/>
      <c r="L115" s="442"/>
      <c r="M115" s="442"/>
      <c r="N115" s="442"/>
      <c r="O115" s="442"/>
      <c r="P115" s="442"/>
      <c r="Q115" s="442"/>
      <c r="R115" s="442"/>
      <c r="S115" s="442"/>
      <c r="T115" s="442"/>
      <c r="U115" s="442"/>
      <c r="V115" s="442"/>
      <c r="W115" s="442"/>
      <c r="X115" s="442"/>
      <c r="Y115" s="442"/>
      <c r="Z115" s="442"/>
      <c r="AA115" s="442"/>
      <c r="AB115" s="442"/>
      <c r="AC115" s="442"/>
      <c r="AD115" s="442"/>
      <c r="AE115" s="442"/>
      <c r="AF115" s="442"/>
      <c r="AG115" s="442"/>
      <c r="AH115" s="442"/>
      <c r="AI115" s="442"/>
    </row>
    <row r="116" spans="1:35" s="452" customFormat="1" ht="12.75">
      <c r="A116" s="442"/>
      <c r="B116" s="442"/>
      <c r="C116" s="442"/>
      <c r="D116" s="442"/>
      <c r="E116" s="442"/>
      <c r="F116" s="442"/>
      <c r="G116" s="442"/>
      <c r="H116" s="442"/>
      <c r="I116" s="442"/>
      <c r="J116" s="442"/>
      <c r="K116" s="442"/>
      <c r="L116" s="442"/>
      <c r="M116" s="442"/>
      <c r="N116" s="442"/>
      <c r="O116" s="442"/>
      <c r="P116" s="442"/>
      <c r="Q116" s="442"/>
      <c r="R116" s="442"/>
      <c r="S116" s="442"/>
      <c r="T116" s="442"/>
      <c r="U116" s="442"/>
      <c r="V116" s="442"/>
      <c r="W116" s="442"/>
      <c r="X116" s="442"/>
      <c r="Y116" s="442"/>
      <c r="Z116" s="442"/>
      <c r="AA116" s="442"/>
      <c r="AB116" s="442"/>
      <c r="AC116" s="442"/>
      <c r="AD116" s="442"/>
      <c r="AE116" s="442"/>
      <c r="AF116" s="442"/>
      <c r="AG116" s="442"/>
      <c r="AH116" s="442"/>
      <c r="AI116" s="442"/>
    </row>
    <row r="117" spans="1:35" s="452" customFormat="1" ht="12.75">
      <c r="A117" s="442"/>
      <c r="B117" s="442"/>
      <c r="C117" s="442"/>
      <c r="D117" s="442"/>
      <c r="E117" s="442"/>
      <c r="F117" s="442"/>
      <c r="G117" s="442"/>
      <c r="H117" s="442"/>
      <c r="I117" s="442"/>
      <c r="J117" s="442"/>
      <c r="K117" s="442"/>
      <c r="L117" s="442"/>
      <c r="M117" s="442"/>
      <c r="N117" s="442"/>
      <c r="O117" s="442"/>
      <c r="P117" s="442"/>
      <c r="Q117" s="442"/>
      <c r="R117" s="442"/>
      <c r="S117" s="442"/>
      <c r="T117" s="442"/>
      <c r="U117" s="442"/>
      <c r="V117" s="442"/>
      <c r="W117" s="442"/>
      <c r="X117" s="442"/>
      <c r="Y117" s="442"/>
      <c r="Z117" s="442"/>
      <c r="AA117" s="442"/>
      <c r="AB117" s="442"/>
      <c r="AC117" s="442"/>
      <c r="AD117" s="442"/>
      <c r="AE117" s="442"/>
      <c r="AF117" s="442"/>
      <c r="AG117" s="442"/>
      <c r="AH117" s="442"/>
      <c r="AI117" s="442"/>
    </row>
    <row r="118" spans="1:35" s="452" customFormat="1" ht="12.75">
      <c r="A118" s="442"/>
      <c r="B118" s="442"/>
      <c r="C118" s="442"/>
      <c r="D118" s="442"/>
      <c r="E118" s="442"/>
      <c r="F118" s="442"/>
      <c r="G118" s="442"/>
      <c r="H118" s="442"/>
      <c r="I118" s="442"/>
      <c r="J118" s="442"/>
      <c r="K118" s="442"/>
      <c r="L118" s="442"/>
      <c r="M118" s="442"/>
      <c r="N118" s="442"/>
      <c r="O118" s="442"/>
      <c r="P118" s="442"/>
      <c r="Q118" s="442"/>
      <c r="R118" s="442"/>
      <c r="S118" s="442"/>
      <c r="T118" s="442"/>
      <c r="U118" s="442"/>
      <c r="V118" s="442"/>
      <c r="W118" s="442"/>
      <c r="X118" s="442"/>
      <c r="Y118" s="442"/>
      <c r="Z118" s="442"/>
      <c r="AA118" s="442"/>
      <c r="AB118" s="442"/>
      <c r="AC118" s="442"/>
      <c r="AD118" s="442"/>
      <c r="AE118" s="442"/>
      <c r="AF118" s="442"/>
      <c r="AG118" s="442"/>
      <c r="AH118" s="442"/>
      <c r="AI118" s="442"/>
    </row>
    <row r="119" spans="1:35" s="452" customFormat="1" ht="12.75">
      <c r="A119" s="442"/>
      <c r="B119" s="442"/>
      <c r="C119" s="442"/>
      <c r="D119" s="442"/>
      <c r="E119" s="442"/>
      <c r="F119" s="442"/>
      <c r="G119" s="442"/>
      <c r="H119" s="442"/>
      <c r="I119" s="442"/>
      <c r="J119" s="442"/>
      <c r="K119" s="442"/>
      <c r="L119" s="442"/>
      <c r="M119" s="442"/>
      <c r="N119" s="442"/>
      <c r="O119" s="442"/>
      <c r="P119" s="442"/>
      <c r="Q119" s="442"/>
      <c r="R119" s="442"/>
      <c r="S119" s="442"/>
      <c r="T119" s="442"/>
      <c r="U119" s="442"/>
      <c r="V119" s="442"/>
      <c r="W119" s="442"/>
      <c r="X119" s="442"/>
      <c r="Y119" s="442"/>
      <c r="Z119" s="442"/>
      <c r="AA119" s="442"/>
      <c r="AB119" s="442"/>
      <c r="AC119" s="442"/>
      <c r="AD119" s="442"/>
      <c r="AE119" s="442"/>
      <c r="AF119" s="442"/>
      <c r="AG119" s="442"/>
      <c r="AH119" s="442"/>
      <c r="AI119" s="442"/>
    </row>
    <row r="120" spans="1:35" s="452" customFormat="1" ht="12.75">
      <c r="A120" s="442"/>
      <c r="B120" s="442"/>
      <c r="C120" s="442"/>
      <c r="D120" s="442"/>
      <c r="E120" s="442"/>
      <c r="F120" s="442"/>
      <c r="G120" s="442"/>
      <c r="H120" s="442"/>
      <c r="I120" s="442"/>
      <c r="J120" s="442"/>
      <c r="K120" s="442"/>
      <c r="L120" s="442"/>
      <c r="M120" s="442"/>
      <c r="N120" s="442"/>
      <c r="O120" s="442"/>
      <c r="P120" s="442"/>
      <c r="Q120" s="442"/>
      <c r="R120" s="442"/>
      <c r="S120" s="442"/>
      <c r="T120" s="442"/>
      <c r="U120" s="442"/>
      <c r="V120" s="442"/>
      <c r="W120" s="442"/>
      <c r="X120" s="442"/>
      <c r="Y120" s="442"/>
      <c r="Z120" s="442"/>
      <c r="AA120" s="442"/>
      <c r="AB120" s="442"/>
      <c r="AC120" s="442"/>
      <c r="AD120" s="442"/>
      <c r="AE120" s="442"/>
      <c r="AF120" s="442"/>
      <c r="AG120" s="442"/>
      <c r="AH120" s="442"/>
      <c r="AI120" s="442"/>
    </row>
    <row r="121" spans="1:35" s="452" customFormat="1" ht="12.75">
      <c r="A121" s="442"/>
      <c r="B121" s="442"/>
      <c r="C121" s="442"/>
      <c r="D121" s="442"/>
      <c r="E121" s="442"/>
      <c r="F121" s="442"/>
      <c r="G121" s="442"/>
      <c r="H121" s="442"/>
      <c r="I121" s="442"/>
      <c r="J121" s="442"/>
      <c r="K121" s="442"/>
      <c r="L121" s="442"/>
      <c r="M121" s="442"/>
      <c r="N121" s="442"/>
      <c r="O121" s="442"/>
      <c r="P121" s="442"/>
      <c r="Q121" s="442"/>
      <c r="R121" s="442"/>
      <c r="S121" s="442"/>
      <c r="T121" s="442"/>
      <c r="U121" s="442"/>
      <c r="V121" s="442"/>
      <c r="W121" s="442"/>
      <c r="X121" s="442"/>
      <c r="Y121" s="442"/>
      <c r="Z121" s="442"/>
      <c r="AA121" s="442"/>
      <c r="AB121" s="442"/>
      <c r="AC121" s="442"/>
      <c r="AD121" s="442"/>
      <c r="AE121" s="442"/>
      <c r="AF121" s="442"/>
      <c r="AG121" s="442"/>
      <c r="AH121" s="442"/>
      <c r="AI121" s="442"/>
    </row>
    <row r="122" spans="1:35" s="452" customFormat="1" ht="12.75">
      <c r="A122" s="442"/>
      <c r="B122" s="442"/>
      <c r="C122" s="442"/>
      <c r="D122" s="442"/>
      <c r="E122" s="442"/>
      <c r="F122" s="442"/>
      <c r="G122" s="442"/>
      <c r="H122" s="442"/>
      <c r="I122" s="442"/>
      <c r="J122" s="442"/>
      <c r="K122" s="442"/>
      <c r="L122" s="442"/>
      <c r="M122" s="442"/>
      <c r="N122" s="442"/>
      <c r="O122" s="442"/>
      <c r="P122" s="442"/>
      <c r="Q122" s="442"/>
      <c r="R122" s="442"/>
      <c r="S122" s="442"/>
      <c r="T122" s="442"/>
      <c r="U122" s="442"/>
      <c r="V122" s="442"/>
      <c r="W122" s="442"/>
      <c r="X122" s="442"/>
      <c r="Y122" s="442"/>
      <c r="Z122" s="442"/>
      <c r="AA122" s="442"/>
      <c r="AB122" s="442"/>
      <c r="AC122" s="442"/>
      <c r="AD122" s="442"/>
      <c r="AE122" s="442"/>
      <c r="AF122" s="442"/>
      <c r="AG122" s="442"/>
      <c r="AH122" s="442"/>
      <c r="AI122" s="442"/>
    </row>
    <row r="123" spans="1:35" s="452" customFormat="1" ht="12.75">
      <c r="A123" s="442"/>
      <c r="B123" s="442"/>
      <c r="C123" s="442"/>
      <c r="D123" s="442"/>
      <c r="E123" s="442"/>
      <c r="F123" s="442"/>
      <c r="G123" s="442"/>
      <c r="H123" s="442"/>
      <c r="I123" s="442"/>
      <c r="J123" s="442"/>
      <c r="K123" s="442"/>
      <c r="L123" s="442"/>
      <c r="M123" s="442"/>
      <c r="N123" s="442"/>
      <c r="O123" s="442"/>
      <c r="P123" s="442"/>
      <c r="Q123" s="442"/>
      <c r="R123" s="442"/>
      <c r="S123" s="442"/>
      <c r="T123" s="442"/>
      <c r="U123" s="442"/>
      <c r="V123" s="442"/>
      <c r="W123" s="442"/>
      <c r="X123" s="442"/>
      <c r="Y123" s="442"/>
      <c r="Z123" s="442"/>
      <c r="AA123" s="442"/>
      <c r="AB123" s="442"/>
      <c r="AC123" s="442"/>
      <c r="AD123" s="442"/>
      <c r="AE123" s="442"/>
      <c r="AF123" s="442"/>
      <c r="AG123" s="442"/>
      <c r="AH123" s="442"/>
      <c r="AI123" s="442"/>
    </row>
    <row r="124" spans="1:35" s="452" customFormat="1" ht="12.75">
      <c r="A124" s="442"/>
      <c r="B124" s="442"/>
      <c r="C124" s="442"/>
      <c r="D124" s="442"/>
      <c r="E124" s="442"/>
      <c r="F124" s="442"/>
      <c r="G124" s="442"/>
      <c r="H124" s="442"/>
      <c r="I124" s="442"/>
      <c r="J124" s="442"/>
      <c r="K124" s="442"/>
      <c r="L124" s="442"/>
      <c r="M124" s="442"/>
      <c r="N124" s="442"/>
      <c r="O124" s="442"/>
      <c r="P124" s="442"/>
      <c r="Q124" s="442"/>
      <c r="R124" s="442"/>
      <c r="S124" s="442"/>
      <c r="T124" s="442"/>
      <c r="U124" s="442"/>
      <c r="V124" s="442"/>
      <c r="W124" s="442"/>
      <c r="X124" s="442"/>
      <c r="Y124" s="442"/>
      <c r="Z124" s="442"/>
      <c r="AA124" s="442"/>
      <c r="AB124" s="442"/>
      <c r="AC124" s="442"/>
      <c r="AD124" s="442"/>
      <c r="AE124" s="442"/>
      <c r="AF124" s="442"/>
      <c r="AG124" s="442"/>
      <c r="AH124" s="442"/>
      <c r="AI124" s="442"/>
    </row>
    <row r="125" spans="1:35" s="452" customFormat="1" ht="12.75">
      <c r="A125" s="442"/>
      <c r="B125" s="442"/>
      <c r="C125" s="442"/>
      <c r="D125" s="442"/>
      <c r="E125" s="442"/>
      <c r="F125" s="442"/>
      <c r="G125" s="442"/>
      <c r="H125" s="442"/>
      <c r="I125" s="442"/>
      <c r="J125" s="442"/>
      <c r="K125" s="442"/>
      <c r="L125" s="442"/>
      <c r="M125" s="442"/>
      <c r="N125" s="442"/>
      <c r="O125" s="442"/>
      <c r="P125" s="442"/>
      <c r="Q125" s="442"/>
      <c r="R125" s="442"/>
      <c r="S125" s="442"/>
      <c r="T125" s="442"/>
      <c r="U125" s="442"/>
      <c r="V125" s="442"/>
      <c r="W125" s="442"/>
      <c r="X125" s="442"/>
      <c r="Y125" s="442"/>
      <c r="Z125" s="442"/>
      <c r="AA125" s="442"/>
      <c r="AB125" s="442"/>
      <c r="AC125" s="442"/>
      <c r="AD125" s="442"/>
      <c r="AE125" s="442"/>
      <c r="AF125" s="442"/>
      <c r="AG125" s="442"/>
      <c r="AH125" s="442"/>
      <c r="AI125" s="442"/>
    </row>
    <row r="126" spans="1:35" s="452" customFormat="1" ht="12.75">
      <c r="A126" s="442"/>
      <c r="B126" s="442"/>
      <c r="C126" s="442"/>
      <c r="D126" s="442"/>
      <c r="E126" s="442"/>
      <c r="F126" s="442"/>
      <c r="G126" s="442"/>
      <c r="H126" s="442"/>
      <c r="I126" s="442"/>
      <c r="J126" s="442"/>
      <c r="K126" s="442"/>
      <c r="L126" s="442"/>
      <c r="M126" s="442"/>
      <c r="N126" s="442"/>
      <c r="O126" s="442"/>
      <c r="P126" s="442"/>
      <c r="Q126" s="442"/>
      <c r="R126" s="442"/>
      <c r="S126" s="442"/>
      <c r="T126" s="442"/>
      <c r="U126" s="442"/>
      <c r="V126" s="442"/>
      <c r="W126" s="442"/>
      <c r="X126" s="442"/>
      <c r="Y126" s="442"/>
      <c r="Z126" s="442"/>
      <c r="AA126" s="442"/>
      <c r="AB126" s="442"/>
      <c r="AC126" s="442"/>
      <c r="AD126" s="442"/>
      <c r="AE126" s="442"/>
      <c r="AF126" s="442"/>
      <c r="AG126" s="442"/>
      <c r="AH126" s="442"/>
      <c r="AI126" s="442"/>
    </row>
    <row r="127" spans="1:35" s="452" customFormat="1" ht="12.75">
      <c r="A127" s="442"/>
      <c r="B127" s="442"/>
      <c r="C127" s="442"/>
      <c r="D127" s="442"/>
      <c r="E127" s="442"/>
      <c r="F127" s="442"/>
      <c r="G127" s="442"/>
      <c r="H127" s="442"/>
      <c r="I127" s="442"/>
      <c r="J127" s="442"/>
      <c r="K127" s="442"/>
      <c r="L127" s="442"/>
      <c r="M127" s="442"/>
      <c r="N127" s="442"/>
      <c r="O127" s="442"/>
      <c r="P127" s="442"/>
      <c r="Q127" s="442"/>
      <c r="R127" s="442"/>
      <c r="S127" s="442"/>
      <c r="T127" s="442"/>
      <c r="U127" s="442"/>
      <c r="V127" s="442"/>
      <c r="W127" s="442"/>
      <c r="X127" s="442"/>
      <c r="Y127" s="442"/>
      <c r="Z127" s="442"/>
      <c r="AA127" s="442"/>
      <c r="AB127" s="442"/>
      <c r="AC127" s="442"/>
      <c r="AD127" s="442"/>
      <c r="AE127" s="442"/>
      <c r="AF127" s="442"/>
      <c r="AG127" s="442"/>
      <c r="AH127" s="442"/>
      <c r="AI127" s="442"/>
    </row>
    <row r="128" spans="1:35" s="452" customFormat="1" ht="12.75">
      <c r="A128" s="442"/>
      <c r="B128" s="442"/>
      <c r="C128" s="442"/>
      <c r="D128" s="442"/>
      <c r="E128" s="442"/>
      <c r="F128" s="442"/>
      <c r="G128" s="442"/>
      <c r="H128" s="442"/>
      <c r="I128" s="442"/>
      <c r="J128" s="442"/>
      <c r="K128" s="442"/>
      <c r="L128" s="442"/>
      <c r="M128" s="442"/>
      <c r="N128" s="442"/>
      <c r="O128" s="442"/>
      <c r="P128" s="442"/>
      <c r="Q128" s="442"/>
      <c r="R128" s="442"/>
      <c r="S128" s="442"/>
      <c r="T128" s="442"/>
      <c r="U128" s="442"/>
      <c r="V128" s="442"/>
      <c r="W128" s="442"/>
      <c r="X128" s="442"/>
      <c r="Y128" s="442"/>
      <c r="Z128" s="442"/>
      <c r="AA128" s="442"/>
      <c r="AB128" s="442"/>
      <c r="AC128" s="442"/>
      <c r="AD128" s="442"/>
      <c r="AE128" s="442"/>
      <c r="AF128" s="442"/>
      <c r="AG128" s="442"/>
      <c r="AH128" s="442"/>
      <c r="AI128" s="442"/>
    </row>
    <row r="129" spans="1:35" s="452" customFormat="1" ht="12.75">
      <c r="A129" s="442"/>
      <c r="B129" s="442"/>
      <c r="C129" s="442"/>
      <c r="D129" s="442"/>
      <c r="E129" s="442"/>
      <c r="F129" s="442"/>
      <c r="G129" s="442"/>
      <c r="H129" s="442"/>
      <c r="I129" s="442"/>
      <c r="J129" s="442"/>
      <c r="K129" s="442"/>
      <c r="L129" s="442"/>
      <c r="M129" s="442"/>
      <c r="N129" s="442"/>
      <c r="O129" s="442"/>
      <c r="P129" s="442"/>
      <c r="Q129" s="442"/>
      <c r="R129" s="442"/>
      <c r="S129" s="442"/>
      <c r="T129" s="442"/>
      <c r="U129" s="442"/>
      <c r="V129" s="442"/>
      <c r="W129" s="442"/>
      <c r="X129" s="442"/>
      <c r="Y129" s="442"/>
      <c r="Z129" s="442"/>
      <c r="AA129" s="442"/>
      <c r="AB129" s="442"/>
      <c r="AC129" s="442"/>
      <c r="AD129" s="442"/>
      <c r="AE129" s="442"/>
      <c r="AF129" s="442"/>
      <c r="AG129" s="442"/>
      <c r="AH129" s="442"/>
      <c r="AI129" s="442"/>
    </row>
    <row r="130" spans="1:35" s="452" customFormat="1" ht="12.75">
      <c r="A130" s="442"/>
      <c r="B130" s="442"/>
      <c r="C130" s="442"/>
      <c r="D130" s="442"/>
      <c r="E130" s="442"/>
      <c r="F130" s="442"/>
      <c r="G130" s="442"/>
      <c r="H130" s="442"/>
      <c r="I130" s="442"/>
      <c r="J130" s="442"/>
      <c r="K130" s="442"/>
      <c r="L130" s="442"/>
      <c r="M130" s="442"/>
      <c r="N130" s="442"/>
      <c r="O130" s="442"/>
      <c r="P130" s="442"/>
      <c r="Q130" s="442"/>
      <c r="R130" s="442"/>
      <c r="S130" s="442"/>
      <c r="T130" s="442"/>
      <c r="U130" s="442"/>
      <c r="V130" s="442"/>
      <c r="W130" s="442"/>
      <c r="X130" s="442"/>
      <c r="Y130" s="442"/>
      <c r="Z130" s="442"/>
      <c r="AA130" s="442"/>
      <c r="AB130" s="442"/>
      <c r="AC130" s="442"/>
      <c r="AD130" s="442"/>
      <c r="AE130" s="442"/>
      <c r="AF130" s="442"/>
      <c r="AG130" s="442"/>
      <c r="AH130" s="442"/>
      <c r="AI130" s="442"/>
    </row>
    <row r="131" spans="1:35" s="452" customFormat="1" ht="12.75">
      <c r="A131" s="442"/>
      <c r="B131" s="442"/>
      <c r="C131" s="442"/>
      <c r="D131" s="442"/>
      <c r="E131" s="442"/>
      <c r="F131" s="442"/>
      <c r="G131" s="442"/>
      <c r="H131" s="442"/>
      <c r="I131" s="442"/>
      <c r="J131" s="442"/>
      <c r="K131" s="442"/>
      <c r="L131" s="442"/>
      <c r="M131" s="442"/>
      <c r="N131" s="442"/>
      <c r="O131" s="442"/>
      <c r="P131" s="442"/>
      <c r="Q131" s="442"/>
      <c r="R131" s="442"/>
      <c r="S131" s="442"/>
      <c r="T131" s="442"/>
      <c r="U131" s="442"/>
      <c r="V131" s="442"/>
      <c r="W131" s="442"/>
      <c r="X131" s="442"/>
      <c r="Y131" s="442"/>
      <c r="Z131" s="442"/>
      <c r="AA131" s="442"/>
      <c r="AB131" s="442"/>
      <c r="AC131" s="442"/>
      <c r="AD131" s="442"/>
      <c r="AE131" s="442"/>
      <c r="AF131" s="442"/>
      <c r="AG131" s="442"/>
      <c r="AH131" s="442"/>
      <c r="AI131" s="442"/>
    </row>
    <row r="132" spans="1:35" s="452" customFormat="1" ht="12.75">
      <c r="A132" s="442"/>
      <c r="B132" s="442"/>
      <c r="C132" s="442"/>
      <c r="D132" s="442"/>
      <c r="E132" s="442"/>
      <c r="F132" s="442"/>
      <c r="G132" s="442"/>
      <c r="H132" s="442"/>
      <c r="I132" s="442"/>
      <c r="J132" s="442"/>
      <c r="K132" s="442"/>
      <c r="L132" s="442"/>
      <c r="M132" s="442"/>
      <c r="N132" s="442"/>
      <c r="O132" s="442"/>
      <c r="P132" s="442"/>
      <c r="Q132" s="442"/>
      <c r="R132" s="442"/>
      <c r="S132" s="442"/>
      <c r="T132" s="442"/>
      <c r="U132" s="442"/>
      <c r="V132" s="442"/>
      <c r="W132" s="442"/>
      <c r="X132" s="442"/>
      <c r="Y132" s="442"/>
      <c r="Z132" s="442"/>
      <c r="AA132" s="442"/>
      <c r="AB132" s="442"/>
      <c r="AC132" s="442"/>
      <c r="AD132" s="442"/>
      <c r="AE132" s="442"/>
      <c r="AF132" s="442"/>
      <c r="AG132" s="442"/>
      <c r="AH132" s="442"/>
      <c r="AI132" s="442"/>
    </row>
    <row r="133" spans="1:35" s="452" customFormat="1" ht="12.75">
      <c r="A133" s="442"/>
      <c r="B133" s="442"/>
      <c r="C133" s="442"/>
      <c r="D133" s="442"/>
      <c r="E133" s="442"/>
      <c r="F133" s="442"/>
      <c r="G133" s="442"/>
      <c r="H133" s="442"/>
      <c r="I133" s="442"/>
      <c r="J133" s="442"/>
      <c r="K133" s="442"/>
      <c r="L133" s="442"/>
      <c r="M133" s="442"/>
      <c r="N133" s="442"/>
      <c r="O133" s="442"/>
      <c r="P133" s="442"/>
      <c r="Q133" s="442"/>
      <c r="R133" s="442"/>
      <c r="S133" s="442"/>
      <c r="T133" s="442"/>
      <c r="U133" s="442"/>
      <c r="V133" s="442"/>
      <c r="W133" s="442"/>
      <c r="X133" s="442"/>
      <c r="Y133" s="442"/>
      <c r="Z133" s="442"/>
      <c r="AA133" s="442"/>
      <c r="AB133" s="442"/>
      <c r="AC133" s="442"/>
      <c r="AD133" s="442"/>
      <c r="AE133" s="442"/>
      <c r="AF133" s="442"/>
      <c r="AG133" s="442"/>
      <c r="AH133" s="442"/>
      <c r="AI133" s="442"/>
    </row>
    <row r="134" spans="1:35" s="452" customFormat="1" ht="12.75">
      <c r="A134" s="442"/>
      <c r="B134" s="442"/>
      <c r="C134" s="442"/>
      <c r="D134" s="442"/>
      <c r="E134" s="442"/>
      <c r="F134" s="442"/>
      <c r="G134" s="442"/>
      <c r="H134" s="442"/>
      <c r="I134" s="442"/>
      <c r="J134" s="442"/>
      <c r="K134" s="442"/>
      <c r="L134" s="442"/>
      <c r="M134" s="442"/>
      <c r="N134" s="442"/>
      <c r="O134" s="442"/>
      <c r="P134" s="442"/>
      <c r="Q134" s="442"/>
      <c r="R134" s="442"/>
      <c r="S134" s="442"/>
      <c r="T134" s="442"/>
      <c r="U134" s="442"/>
      <c r="V134" s="442"/>
      <c r="W134" s="442"/>
      <c r="X134" s="442"/>
      <c r="Y134" s="442"/>
      <c r="Z134" s="442"/>
      <c r="AA134" s="442"/>
      <c r="AB134" s="442"/>
      <c r="AC134" s="442"/>
      <c r="AD134" s="442"/>
      <c r="AE134" s="442"/>
      <c r="AF134" s="442"/>
      <c r="AG134" s="442"/>
      <c r="AH134" s="442"/>
      <c r="AI134" s="442"/>
    </row>
    <row r="135" spans="1:35" s="452" customFormat="1" ht="12.75">
      <c r="A135" s="442"/>
      <c r="B135" s="442"/>
      <c r="C135" s="442"/>
      <c r="D135" s="442"/>
      <c r="E135" s="442"/>
      <c r="F135" s="442"/>
      <c r="G135" s="442"/>
      <c r="H135" s="442"/>
      <c r="I135" s="442"/>
      <c r="J135" s="442"/>
      <c r="K135" s="442"/>
      <c r="L135" s="442"/>
      <c r="M135" s="442"/>
      <c r="N135" s="442"/>
      <c r="O135" s="442"/>
      <c r="P135" s="442"/>
      <c r="Q135" s="442"/>
      <c r="R135" s="442"/>
      <c r="S135" s="442"/>
      <c r="T135" s="442"/>
      <c r="U135" s="442"/>
      <c r="V135" s="442"/>
      <c r="W135" s="442"/>
      <c r="X135" s="442"/>
      <c r="Y135" s="442"/>
      <c r="Z135" s="442"/>
      <c r="AA135" s="442"/>
      <c r="AB135" s="442"/>
      <c r="AC135" s="442"/>
      <c r="AD135" s="442"/>
      <c r="AE135" s="442"/>
      <c r="AF135" s="442"/>
      <c r="AG135" s="442"/>
      <c r="AH135" s="442"/>
      <c r="AI135" s="442"/>
    </row>
    <row r="136" spans="1:35" s="452" customFormat="1" ht="12.75">
      <c r="A136" s="442"/>
      <c r="B136" s="442"/>
      <c r="C136" s="442"/>
      <c r="D136" s="442"/>
      <c r="E136" s="442"/>
      <c r="F136" s="442"/>
      <c r="G136" s="442"/>
      <c r="H136" s="442"/>
      <c r="I136" s="442"/>
      <c r="J136" s="442"/>
      <c r="K136" s="442"/>
      <c r="L136" s="442"/>
      <c r="M136" s="442"/>
      <c r="N136" s="442"/>
      <c r="O136" s="442"/>
      <c r="P136" s="442"/>
      <c r="Q136" s="442"/>
      <c r="R136" s="442"/>
      <c r="S136" s="442"/>
      <c r="T136" s="442"/>
      <c r="U136" s="442"/>
      <c r="V136" s="442"/>
      <c r="W136" s="442"/>
      <c r="X136" s="442"/>
      <c r="Y136" s="442"/>
      <c r="Z136" s="442"/>
      <c r="AA136" s="442"/>
      <c r="AB136" s="442"/>
      <c r="AC136" s="442"/>
      <c r="AD136" s="442"/>
      <c r="AE136" s="442"/>
      <c r="AF136" s="442"/>
      <c r="AG136" s="442"/>
      <c r="AH136" s="442"/>
      <c r="AI136" s="442"/>
    </row>
    <row r="137" spans="1:35" s="452" customFormat="1" ht="12.75">
      <c r="A137" s="442"/>
      <c r="B137" s="442"/>
      <c r="C137" s="442"/>
      <c r="D137" s="442"/>
      <c r="E137" s="442"/>
      <c r="F137" s="442"/>
      <c r="G137" s="442"/>
      <c r="H137" s="442"/>
      <c r="I137" s="442"/>
      <c r="J137" s="442"/>
      <c r="K137" s="442"/>
      <c r="L137" s="442"/>
      <c r="M137" s="442"/>
      <c r="N137" s="442"/>
      <c r="O137" s="442"/>
      <c r="P137" s="442"/>
      <c r="Q137" s="442"/>
      <c r="R137" s="442"/>
      <c r="S137" s="442"/>
      <c r="T137" s="442"/>
      <c r="U137" s="442"/>
      <c r="V137" s="442"/>
      <c r="W137" s="442"/>
      <c r="X137" s="442"/>
      <c r="Y137" s="442"/>
      <c r="Z137" s="442"/>
      <c r="AA137" s="442"/>
      <c r="AB137" s="442"/>
      <c r="AC137" s="442"/>
      <c r="AD137" s="442"/>
      <c r="AE137" s="442"/>
      <c r="AF137" s="442"/>
      <c r="AG137" s="442"/>
      <c r="AH137" s="442"/>
      <c r="AI137" s="442"/>
    </row>
    <row r="138" spans="1:35" s="452" customFormat="1" ht="12.75">
      <c r="A138" s="442"/>
      <c r="B138" s="442"/>
      <c r="C138" s="442"/>
      <c r="D138" s="442"/>
      <c r="E138" s="442"/>
      <c r="F138" s="442"/>
      <c r="G138" s="442"/>
      <c r="H138" s="442"/>
      <c r="I138" s="442"/>
      <c r="J138" s="442"/>
      <c r="K138" s="442"/>
      <c r="L138" s="442"/>
      <c r="M138" s="442"/>
      <c r="N138" s="442"/>
      <c r="O138" s="442"/>
      <c r="P138" s="442"/>
      <c r="Q138" s="442"/>
      <c r="R138" s="442"/>
      <c r="S138" s="442"/>
      <c r="T138" s="442"/>
      <c r="U138" s="442"/>
      <c r="V138" s="442"/>
      <c r="W138" s="442"/>
      <c r="X138" s="442"/>
      <c r="Y138" s="442"/>
      <c r="Z138" s="442"/>
      <c r="AA138" s="442"/>
      <c r="AB138" s="442"/>
      <c r="AC138" s="442"/>
      <c r="AD138" s="442"/>
      <c r="AE138" s="442"/>
      <c r="AF138" s="442"/>
      <c r="AG138" s="442"/>
      <c r="AH138" s="442"/>
      <c r="AI138" s="442"/>
    </row>
    <row r="139" spans="1:35" s="452" customFormat="1" ht="12.75">
      <c r="A139" s="442"/>
      <c r="B139" s="442"/>
      <c r="C139" s="442"/>
      <c r="D139" s="442"/>
      <c r="E139" s="442"/>
      <c r="F139" s="442"/>
      <c r="G139" s="442"/>
      <c r="H139" s="442"/>
      <c r="I139" s="442"/>
      <c r="J139" s="442"/>
      <c r="K139" s="442"/>
      <c r="L139" s="442"/>
      <c r="M139" s="442"/>
      <c r="N139" s="442"/>
      <c r="O139" s="442"/>
      <c r="P139" s="442"/>
      <c r="Q139" s="442"/>
      <c r="R139" s="442"/>
      <c r="S139" s="442"/>
      <c r="T139" s="442"/>
      <c r="U139" s="442"/>
      <c r="V139" s="442"/>
      <c r="W139" s="442"/>
      <c r="X139" s="442"/>
      <c r="Y139" s="442"/>
      <c r="Z139" s="442"/>
      <c r="AA139" s="442"/>
      <c r="AB139" s="442"/>
      <c r="AC139" s="442"/>
      <c r="AD139" s="442"/>
      <c r="AE139" s="442"/>
      <c r="AF139" s="442"/>
      <c r="AG139" s="442"/>
      <c r="AH139" s="442"/>
      <c r="AI139" s="442"/>
    </row>
    <row r="140" spans="1:35" s="452" customFormat="1" ht="12.75">
      <c r="A140" s="442"/>
      <c r="B140" s="442"/>
      <c r="C140" s="442"/>
      <c r="D140" s="442"/>
      <c r="E140" s="442"/>
      <c r="F140" s="442"/>
      <c r="G140" s="442"/>
      <c r="H140" s="442"/>
      <c r="I140" s="442"/>
      <c r="J140" s="442"/>
      <c r="K140" s="442"/>
      <c r="L140" s="442"/>
      <c r="M140" s="442"/>
      <c r="N140" s="442"/>
      <c r="O140" s="442"/>
      <c r="P140" s="442"/>
      <c r="Q140" s="442"/>
      <c r="R140" s="442"/>
      <c r="S140" s="442"/>
      <c r="T140" s="442"/>
      <c r="U140" s="442"/>
      <c r="V140" s="442"/>
      <c r="W140" s="442"/>
      <c r="X140" s="442"/>
      <c r="Y140" s="442"/>
      <c r="Z140" s="442"/>
      <c r="AA140" s="442"/>
      <c r="AB140" s="442"/>
      <c r="AC140" s="442"/>
      <c r="AD140" s="442"/>
      <c r="AE140" s="442"/>
      <c r="AF140" s="442"/>
      <c r="AG140" s="442"/>
      <c r="AH140" s="442"/>
      <c r="AI140" s="442"/>
    </row>
    <row r="141" spans="1:35" s="452" customFormat="1" ht="12.75">
      <c r="A141" s="442"/>
      <c r="B141" s="442"/>
      <c r="C141" s="442"/>
      <c r="D141" s="442"/>
      <c r="E141" s="442"/>
      <c r="F141" s="442"/>
      <c r="G141" s="442"/>
      <c r="H141" s="442"/>
      <c r="I141" s="442"/>
      <c r="J141" s="442"/>
      <c r="K141" s="442"/>
      <c r="L141" s="442"/>
      <c r="M141" s="442"/>
      <c r="N141" s="442"/>
      <c r="O141" s="442"/>
      <c r="P141" s="442"/>
      <c r="Q141" s="442"/>
      <c r="R141" s="442"/>
      <c r="S141" s="442"/>
      <c r="T141" s="442"/>
      <c r="U141" s="442"/>
      <c r="V141" s="442"/>
      <c r="W141" s="442"/>
      <c r="X141" s="442"/>
      <c r="Y141" s="442"/>
      <c r="Z141" s="442"/>
      <c r="AA141" s="442"/>
      <c r="AB141" s="442"/>
      <c r="AC141" s="442"/>
      <c r="AD141" s="442"/>
      <c r="AE141" s="442"/>
      <c r="AF141" s="442"/>
      <c r="AG141" s="442"/>
      <c r="AH141" s="442"/>
      <c r="AI141" s="442"/>
    </row>
    <row r="142" spans="1:35" s="452" customFormat="1" ht="12.75">
      <c r="A142" s="442"/>
      <c r="B142" s="442"/>
      <c r="C142" s="442"/>
      <c r="D142" s="442"/>
      <c r="E142" s="442"/>
      <c r="F142" s="442"/>
      <c r="G142" s="442"/>
      <c r="H142" s="442"/>
      <c r="I142" s="442"/>
      <c r="J142" s="442"/>
      <c r="K142" s="442"/>
      <c r="L142" s="442"/>
      <c r="M142" s="442"/>
      <c r="N142" s="442"/>
      <c r="O142" s="442"/>
      <c r="P142" s="442"/>
      <c r="Q142" s="442"/>
      <c r="R142" s="442"/>
      <c r="S142" s="442"/>
      <c r="T142" s="442"/>
      <c r="U142" s="442"/>
      <c r="V142" s="442"/>
      <c r="W142" s="442"/>
      <c r="X142" s="442"/>
      <c r="Y142" s="442"/>
      <c r="Z142" s="442"/>
      <c r="AA142" s="442"/>
      <c r="AB142" s="442"/>
      <c r="AC142" s="442"/>
      <c r="AD142" s="442"/>
      <c r="AE142" s="442"/>
      <c r="AF142" s="442"/>
      <c r="AG142" s="442"/>
      <c r="AH142" s="442"/>
      <c r="AI142" s="442"/>
    </row>
    <row r="143" spans="1:35" s="452" customFormat="1" ht="12.75">
      <c r="A143" s="442"/>
      <c r="B143" s="442"/>
      <c r="C143" s="442"/>
      <c r="D143" s="442"/>
      <c r="E143" s="442"/>
      <c r="F143" s="442"/>
      <c r="G143" s="442"/>
      <c r="H143" s="442"/>
      <c r="I143" s="442"/>
      <c r="J143" s="442"/>
      <c r="K143" s="442"/>
      <c r="L143" s="442"/>
      <c r="M143" s="442"/>
      <c r="N143" s="442"/>
      <c r="O143" s="442"/>
      <c r="P143" s="442"/>
      <c r="Q143" s="442"/>
      <c r="R143" s="442"/>
      <c r="S143" s="442"/>
      <c r="T143" s="442"/>
      <c r="U143" s="442"/>
      <c r="V143" s="442"/>
      <c r="W143" s="442"/>
      <c r="X143" s="442"/>
      <c r="Y143" s="442"/>
      <c r="Z143" s="442"/>
      <c r="AA143" s="442"/>
      <c r="AB143" s="442"/>
      <c r="AC143" s="442"/>
      <c r="AD143" s="442"/>
      <c r="AE143" s="442"/>
      <c r="AF143" s="442"/>
      <c r="AG143" s="442"/>
      <c r="AH143" s="442"/>
      <c r="AI143" s="442"/>
    </row>
    <row r="144" spans="1:35" s="452" customFormat="1" ht="12.75">
      <c r="A144" s="442"/>
      <c r="B144" s="442"/>
      <c r="C144" s="442"/>
      <c r="D144" s="442"/>
      <c r="E144" s="442"/>
      <c r="F144" s="442"/>
      <c r="G144" s="442"/>
      <c r="H144" s="442"/>
      <c r="I144" s="442"/>
      <c r="J144" s="442"/>
      <c r="K144" s="442"/>
      <c r="L144" s="442"/>
      <c r="M144" s="442"/>
      <c r="N144" s="442"/>
      <c r="O144" s="442"/>
      <c r="P144" s="442"/>
      <c r="Q144" s="442"/>
      <c r="R144" s="442"/>
      <c r="S144" s="442"/>
      <c r="T144" s="442"/>
      <c r="U144" s="442"/>
      <c r="V144" s="442"/>
      <c r="W144" s="442"/>
      <c r="X144" s="442"/>
      <c r="Y144" s="442"/>
      <c r="Z144" s="442"/>
      <c r="AA144" s="442"/>
      <c r="AB144" s="442"/>
      <c r="AC144" s="442"/>
      <c r="AD144" s="442"/>
      <c r="AE144" s="442"/>
      <c r="AF144" s="442"/>
      <c r="AG144" s="442"/>
      <c r="AH144" s="442"/>
      <c r="AI144" s="442"/>
    </row>
    <row r="145" spans="1:35" s="452" customFormat="1" ht="12.75">
      <c r="A145" s="442"/>
      <c r="B145" s="442"/>
      <c r="C145" s="442"/>
      <c r="D145" s="442"/>
      <c r="E145" s="442"/>
      <c r="F145" s="442"/>
      <c r="G145" s="442"/>
      <c r="H145" s="442"/>
      <c r="I145" s="442"/>
      <c r="J145" s="442"/>
      <c r="K145" s="442"/>
      <c r="L145" s="442"/>
      <c r="M145" s="442"/>
      <c r="N145" s="442"/>
      <c r="O145" s="442"/>
      <c r="P145" s="442"/>
      <c r="Q145" s="442"/>
      <c r="R145" s="442"/>
      <c r="S145" s="442"/>
      <c r="T145" s="442"/>
      <c r="U145" s="442"/>
      <c r="V145" s="442"/>
      <c r="W145" s="442"/>
      <c r="X145" s="442"/>
      <c r="Y145" s="442"/>
      <c r="Z145" s="442"/>
      <c r="AA145" s="442"/>
      <c r="AB145" s="442"/>
      <c r="AC145" s="442"/>
      <c r="AD145" s="442"/>
      <c r="AE145" s="442"/>
      <c r="AF145" s="442"/>
      <c r="AG145" s="442"/>
      <c r="AH145" s="442"/>
      <c r="AI145" s="442"/>
    </row>
    <row r="146" spans="1:35" s="452" customFormat="1" ht="12.75">
      <c r="A146" s="442"/>
      <c r="B146" s="442"/>
      <c r="C146" s="442"/>
      <c r="D146" s="442"/>
      <c r="E146" s="442"/>
      <c r="F146" s="442"/>
      <c r="G146" s="442"/>
      <c r="H146" s="442"/>
      <c r="I146" s="442"/>
      <c r="J146" s="442"/>
      <c r="K146" s="442"/>
      <c r="L146" s="442"/>
      <c r="M146" s="442"/>
      <c r="N146" s="442"/>
      <c r="O146" s="442"/>
      <c r="P146" s="442"/>
      <c r="Q146" s="442"/>
      <c r="R146" s="442"/>
      <c r="S146" s="442"/>
      <c r="T146" s="442"/>
      <c r="U146" s="442"/>
      <c r="V146" s="442"/>
      <c r="W146" s="442"/>
      <c r="X146" s="442"/>
      <c r="Y146" s="442"/>
      <c r="Z146" s="442"/>
      <c r="AA146" s="442"/>
      <c r="AB146" s="442"/>
      <c r="AC146" s="442"/>
      <c r="AD146" s="442"/>
      <c r="AE146" s="442"/>
      <c r="AF146" s="442"/>
      <c r="AG146" s="442"/>
      <c r="AH146" s="442"/>
      <c r="AI146" s="442"/>
    </row>
    <row r="147" spans="1:35" s="452" customFormat="1" ht="12.75">
      <c r="A147" s="442"/>
      <c r="B147" s="442"/>
      <c r="C147" s="442"/>
      <c r="D147" s="442"/>
      <c r="E147" s="442"/>
      <c r="F147" s="442"/>
      <c r="G147" s="442"/>
      <c r="H147" s="442"/>
      <c r="I147" s="442"/>
      <c r="J147" s="442"/>
      <c r="K147" s="442"/>
      <c r="L147" s="442"/>
      <c r="M147" s="442"/>
      <c r="N147" s="442"/>
      <c r="O147" s="442"/>
      <c r="P147" s="442"/>
      <c r="Q147" s="442"/>
      <c r="R147" s="442"/>
      <c r="S147" s="442"/>
      <c r="T147" s="442"/>
      <c r="U147" s="442"/>
      <c r="V147" s="442"/>
      <c r="W147" s="442"/>
      <c r="X147" s="442"/>
      <c r="Y147" s="442"/>
      <c r="Z147" s="442"/>
      <c r="AA147" s="442"/>
      <c r="AB147" s="442"/>
      <c r="AC147" s="442"/>
      <c r="AD147" s="442"/>
      <c r="AE147" s="442"/>
      <c r="AF147" s="442"/>
      <c r="AG147" s="442"/>
      <c r="AH147" s="442"/>
      <c r="AI147" s="442"/>
    </row>
    <row r="148" spans="1:35" s="452" customFormat="1" ht="12.75">
      <c r="A148" s="442"/>
      <c r="B148" s="442"/>
      <c r="C148" s="442"/>
      <c r="D148" s="442"/>
      <c r="E148" s="442"/>
      <c r="F148" s="442"/>
      <c r="G148" s="442"/>
      <c r="H148" s="442"/>
      <c r="I148" s="442"/>
      <c r="J148" s="442"/>
      <c r="K148" s="442"/>
      <c r="L148" s="442"/>
      <c r="M148" s="442"/>
      <c r="N148" s="442"/>
      <c r="O148" s="442"/>
      <c r="P148" s="442"/>
      <c r="Q148" s="442"/>
      <c r="R148" s="442"/>
      <c r="S148" s="442"/>
      <c r="T148" s="442"/>
      <c r="U148" s="442"/>
      <c r="V148" s="442"/>
      <c r="W148" s="442"/>
      <c r="X148" s="442"/>
      <c r="Y148" s="442"/>
      <c r="Z148" s="442"/>
      <c r="AA148" s="442"/>
      <c r="AB148" s="442"/>
      <c r="AC148" s="442"/>
      <c r="AD148" s="442"/>
      <c r="AE148" s="442"/>
      <c r="AF148" s="442"/>
      <c r="AG148" s="442"/>
      <c r="AH148" s="442"/>
      <c r="AI148" s="442"/>
    </row>
    <row r="149" spans="1:35" s="452" customFormat="1" ht="12.75">
      <c r="A149" s="442"/>
      <c r="B149" s="442"/>
      <c r="C149" s="442"/>
      <c r="D149" s="442"/>
      <c r="E149" s="442"/>
      <c r="F149" s="442"/>
      <c r="G149" s="442"/>
      <c r="H149" s="442"/>
      <c r="I149" s="442"/>
      <c r="J149" s="442"/>
      <c r="K149" s="442"/>
      <c r="L149" s="442"/>
      <c r="M149" s="442"/>
      <c r="N149" s="442"/>
      <c r="O149" s="442"/>
      <c r="P149" s="442"/>
      <c r="Q149" s="442"/>
      <c r="R149" s="442"/>
      <c r="S149" s="442"/>
      <c r="T149" s="442"/>
      <c r="U149" s="442"/>
      <c r="V149" s="442"/>
      <c r="W149" s="442"/>
      <c r="X149" s="442"/>
      <c r="Y149" s="442"/>
      <c r="Z149" s="442"/>
      <c r="AA149" s="442"/>
      <c r="AB149" s="442"/>
      <c r="AC149" s="442"/>
      <c r="AD149" s="442"/>
      <c r="AE149" s="442"/>
      <c r="AF149" s="442"/>
      <c r="AG149" s="442"/>
      <c r="AH149" s="442"/>
      <c r="AI149" s="442"/>
    </row>
    <row r="150" spans="1:35" s="452" customFormat="1" ht="12.75">
      <c r="A150" s="442"/>
      <c r="B150" s="442"/>
      <c r="C150" s="442"/>
      <c r="D150" s="442"/>
      <c r="E150" s="442"/>
      <c r="F150" s="442"/>
      <c r="G150" s="442"/>
      <c r="H150" s="442"/>
      <c r="I150" s="442"/>
      <c r="J150" s="442"/>
      <c r="K150" s="442"/>
      <c r="L150" s="442"/>
      <c r="M150" s="442"/>
      <c r="N150" s="442"/>
      <c r="O150" s="442"/>
      <c r="P150" s="442"/>
      <c r="Q150" s="442"/>
      <c r="R150" s="442"/>
      <c r="S150" s="442"/>
      <c r="T150" s="442"/>
      <c r="U150" s="442"/>
      <c r="V150" s="442"/>
      <c r="W150" s="442"/>
      <c r="X150" s="442"/>
      <c r="Y150" s="442"/>
      <c r="Z150" s="442"/>
      <c r="AA150" s="442"/>
      <c r="AB150" s="442"/>
      <c r="AC150" s="442"/>
      <c r="AD150" s="442"/>
      <c r="AE150" s="442"/>
      <c r="AF150" s="442"/>
      <c r="AG150" s="442"/>
      <c r="AH150" s="442"/>
      <c r="AI150" s="442"/>
    </row>
    <row r="151" spans="1:35" s="452" customFormat="1" ht="12.75">
      <c r="A151" s="442"/>
      <c r="B151" s="442"/>
      <c r="C151" s="442"/>
      <c r="D151" s="442"/>
      <c r="E151" s="442"/>
      <c r="F151" s="442"/>
      <c r="G151" s="442"/>
      <c r="H151" s="442"/>
      <c r="I151" s="442"/>
      <c r="J151" s="442"/>
      <c r="K151" s="442"/>
      <c r="L151" s="442"/>
      <c r="M151" s="442"/>
      <c r="N151" s="442"/>
      <c r="O151" s="442"/>
      <c r="P151" s="442"/>
      <c r="Q151" s="442"/>
      <c r="R151" s="442"/>
      <c r="S151" s="442"/>
      <c r="T151" s="442"/>
      <c r="U151" s="442"/>
      <c r="V151" s="442"/>
      <c r="W151" s="442"/>
      <c r="X151" s="442"/>
      <c r="Y151" s="442"/>
      <c r="Z151" s="442"/>
      <c r="AA151" s="442"/>
      <c r="AB151" s="442"/>
      <c r="AC151" s="442"/>
      <c r="AD151" s="442"/>
      <c r="AE151" s="442"/>
      <c r="AF151" s="442"/>
      <c r="AG151" s="442"/>
      <c r="AH151" s="442"/>
      <c r="AI151" s="442"/>
    </row>
    <row r="152" spans="1:35" s="452" customFormat="1" ht="12.75">
      <c r="A152" s="442"/>
      <c r="B152" s="442"/>
      <c r="C152" s="442"/>
      <c r="D152" s="442"/>
      <c r="E152" s="442"/>
      <c r="F152" s="442"/>
      <c r="G152" s="442"/>
      <c r="H152" s="442"/>
      <c r="I152" s="442"/>
      <c r="J152" s="442"/>
      <c r="K152" s="442"/>
      <c r="L152" s="442"/>
      <c r="M152" s="442"/>
      <c r="N152" s="442"/>
      <c r="O152" s="442"/>
      <c r="P152" s="442"/>
      <c r="Q152" s="442"/>
      <c r="R152" s="442"/>
      <c r="S152" s="442"/>
      <c r="T152" s="442"/>
      <c r="U152" s="442"/>
      <c r="V152" s="442"/>
      <c r="W152" s="442"/>
      <c r="X152" s="442"/>
      <c r="Y152" s="442"/>
      <c r="Z152" s="442"/>
      <c r="AA152" s="442"/>
      <c r="AB152" s="442"/>
      <c r="AC152" s="442"/>
      <c r="AD152" s="442"/>
      <c r="AE152" s="442"/>
      <c r="AF152" s="442"/>
      <c r="AG152" s="442"/>
      <c r="AH152" s="442"/>
      <c r="AI152" s="442"/>
    </row>
    <row r="153" spans="1:35" s="452" customFormat="1" ht="12.75">
      <c r="A153" s="442"/>
      <c r="B153" s="442"/>
      <c r="C153" s="442"/>
      <c r="D153" s="442"/>
      <c r="E153" s="442"/>
      <c r="F153" s="442"/>
      <c r="G153" s="442"/>
      <c r="H153" s="442"/>
      <c r="I153" s="442"/>
      <c r="J153" s="442"/>
      <c r="K153" s="442"/>
      <c r="L153" s="442"/>
      <c r="M153" s="442"/>
      <c r="N153" s="442"/>
      <c r="O153" s="442"/>
      <c r="P153" s="442"/>
      <c r="Q153" s="442"/>
      <c r="R153" s="442"/>
      <c r="S153" s="442"/>
      <c r="T153" s="442"/>
      <c r="U153" s="442"/>
      <c r="V153" s="442"/>
      <c r="W153" s="442"/>
      <c r="X153" s="442"/>
      <c r="Y153" s="442"/>
      <c r="Z153" s="442"/>
      <c r="AA153" s="442"/>
      <c r="AB153" s="442"/>
      <c r="AC153" s="442"/>
      <c r="AD153" s="442"/>
      <c r="AE153" s="442"/>
      <c r="AF153" s="442"/>
      <c r="AG153" s="442"/>
      <c r="AH153" s="442"/>
      <c r="AI153" s="442"/>
    </row>
    <row r="154" spans="1:35" s="452" customFormat="1" ht="12.75">
      <c r="A154" s="442"/>
      <c r="B154" s="442"/>
      <c r="C154" s="442"/>
      <c r="D154" s="442"/>
      <c r="E154" s="442"/>
      <c r="F154" s="442"/>
      <c r="G154" s="442"/>
      <c r="H154" s="442"/>
      <c r="I154" s="442"/>
      <c r="J154" s="442"/>
      <c r="K154" s="442"/>
      <c r="L154" s="442"/>
      <c r="M154" s="442"/>
      <c r="N154" s="442"/>
      <c r="O154" s="442"/>
      <c r="P154" s="442"/>
      <c r="Q154" s="442"/>
      <c r="R154" s="442"/>
      <c r="S154" s="442"/>
      <c r="T154" s="442"/>
      <c r="U154" s="442"/>
      <c r="V154" s="442"/>
      <c r="W154" s="442"/>
      <c r="X154" s="442"/>
      <c r="Y154" s="442"/>
      <c r="Z154" s="442"/>
      <c r="AA154" s="442"/>
      <c r="AB154" s="442"/>
      <c r="AC154" s="442"/>
      <c r="AD154" s="442"/>
      <c r="AE154" s="442"/>
      <c r="AF154" s="442"/>
      <c r="AG154" s="442"/>
      <c r="AH154" s="442"/>
      <c r="AI154" s="442"/>
    </row>
    <row r="155" spans="1:35" s="452" customFormat="1" ht="12.75">
      <c r="A155" s="442"/>
      <c r="B155" s="442"/>
      <c r="C155" s="442"/>
      <c r="D155" s="442"/>
      <c r="E155" s="442"/>
      <c r="F155" s="442"/>
      <c r="G155" s="442"/>
      <c r="H155" s="442"/>
      <c r="I155" s="442"/>
      <c r="J155" s="442"/>
      <c r="K155" s="442"/>
      <c r="L155" s="442"/>
      <c r="M155" s="442"/>
      <c r="N155" s="442"/>
      <c r="O155" s="442"/>
      <c r="P155" s="442"/>
      <c r="Q155" s="442"/>
      <c r="R155" s="442"/>
      <c r="S155" s="442"/>
      <c r="T155" s="442"/>
      <c r="U155" s="442"/>
      <c r="V155" s="442"/>
      <c r="W155" s="442"/>
      <c r="X155" s="442"/>
      <c r="Y155" s="442"/>
      <c r="Z155" s="442"/>
      <c r="AA155" s="442"/>
      <c r="AB155" s="442"/>
      <c r="AC155" s="442"/>
      <c r="AD155" s="442"/>
      <c r="AE155" s="442"/>
      <c r="AF155" s="442"/>
      <c r="AG155" s="442"/>
      <c r="AH155" s="442"/>
      <c r="AI155" s="442"/>
    </row>
    <row r="156" spans="1:35" s="452" customFormat="1" ht="12.75">
      <c r="A156" s="442"/>
      <c r="B156" s="442"/>
      <c r="C156" s="442"/>
      <c r="D156" s="442"/>
      <c r="E156" s="442"/>
      <c r="F156" s="442"/>
      <c r="G156" s="442"/>
      <c r="H156" s="442"/>
      <c r="I156" s="442"/>
      <c r="J156" s="442"/>
      <c r="K156" s="442"/>
      <c r="L156" s="442"/>
      <c r="M156" s="442"/>
      <c r="N156" s="442"/>
      <c r="O156" s="442"/>
      <c r="P156" s="442"/>
      <c r="Q156" s="442"/>
      <c r="R156" s="442"/>
      <c r="S156" s="442"/>
      <c r="T156" s="442"/>
      <c r="U156" s="442"/>
      <c r="V156" s="442"/>
      <c r="W156" s="442"/>
      <c r="X156" s="442"/>
      <c r="Y156" s="442"/>
      <c r="Z156" s="442"/>
      <c r="AA156" s="442"/>
      <c r="AB156" s="442"/>
      <c r="AC156" s="442"/>
      <c r="AD156" s="442"/>
      <c r="AE156" s="442"/>
      <c r="AF156" s="442"/>
      <c r="AG156" s="442"/>
      <c r="AH156" s="442"/>
      <c r="AI156" s="442"/>
    </row>
    <row r="157" spans="1:35" s="452" customFormat="1" ht="12.75">
      <c r="A157" s="442"/>
      <c r="B157" s="442"/>
      <c r="C157" s="442"/>
      <c r="D157" s="442"/>
      <c r="E157" s="442"/>
      <c r="F157" s="442"/>
      <c r="G157" s="442"/>
      <c r="H157" s="442"/>
      <c r="I157" s="442"/>
      <c r="J157" s="442"/>
      <c r="K157" s="442"/>
      <c r="L157" s="442"/>
      <c r="M157" s="442"/>
      <c r="N157" s="442"/>
      <c r="O157" s="442"/>
      <c r="P157" s="442"/>
      <c r="Q157" s="442"/>
      <c r="R157" s="442"/>
      <c r="S157" s="442"/>
      <c r="T157" s="442"/>
      <c r="U157" s="442"/>
      <c r="V157" s="442"/>
      <c r="W157" s="442"/>
      <c r="X157" s="442"/>
      <c r="Y157" s="442"/>
      <c r="Z157" s="442"/>
      <c r="AA157" s="442"/>
      <c r="AB157" s="442"/>
      <c r="AC157" s="442"/>
      <c r="AD157" s="442"/>
      <c r="AE157" s="442"/>
      <c r="AF157" s="442"/>
      <c r="AG157" s="442"/>
      <c r="AH157" s="442"/>
      <c r="AI157" s="442"/>
    </row>
    <row r="158" spans="1:35" s="452" customFormat="1" ht="12.75">
      <c r="A158" s="442"/>
      <c r="B158" s="442"/>
      <c r="C158" s="442"/>
      <c r="D158" s="442"/>
      <c r="E158" s="442"/>
      <c r="F158" s="442"/>
      <c r="G158" s="442"/>
      <c r="H158" s="442"/>
      <c r="I158" s="442"/>
      <c r="J158" s="442"/>
      <c r="K158" s="442"/>
      <c r="L158" s="442"/>
      <c r="M158" s="442"/>
      <c r="N158" s="442"/>
      <c r="O158" s="442"/>
      <c r="P158" s="442"/>
      <c r="Q158" s="442"/>
      <c r="R158" s="442"/>
      <c r="S158" s="442"/>
      <c r="T158" s="442"/>
      <c r="U158" s="442"/>
      <c r="V158" s="442"/>
      <c r="W158" s="442"/>
      <c r="X158" s="442"/>
      <c r="Y158" s="442"/>
      <c r="Z158" s="442"/>
      <c r="AA158" s="442"/>
      <c r="AB158" s="442"/>
      <c r="AC158" s="442"/>
      <c r="AD158" s="442"/>
      <c r="AE158" s="442"/>
      <c r="AF158" s="442"/>
      <c r="AG158" s="442"/>
      <c r="AH158" s="442"/>
      <c r="AI158" s="442"/>
    </row>
    <row r="159" spans="1:35" s="452" customFormat="1" ht="12.75">
      <c r="A159" s="442"/>
      <c r="B159" s="442"/>
      <c r="C159" s="442"/>
      <c r="D159" s="442"/>
      <c r="E159" s="442"/>
      <c r="F159" s="442"/>
      <c r="G159" s="442"/>
      <c r="H159" s="442"/>
      <c r="I159" s="442"/>
      <c r="J159" s="442"/>
      <c r="K159" s="442"/>
      <c r="L159" s="442"/>
      <c r="M159" s="442"/>
      <c r="N159" s="442"/>
      <c r="O159" s="442"/>
      <c r="P159" s="442"/>
      <c r="Q159" s="442"/>
      <c r="R159" s="442"/>
      <c r="S159" s="442"/>
      <c r="T159" s="442"/>
      <c r="U159" s="442"/>
      <c r="V159" s="442"/>
      <c r="W159" s="442"/>
      <c r="X159" s="442"/>
      <c r="Y159" s="442"/>
      <c r="Z159" s="442"/>
      <c r="AA159" s="442"/>
      <c r="AB159" s="442"/>
      <c r="AC159" s="442"/>
      <c r="AD159" s="442"/>
      <c r="AE159" s="442"/>
      <c r="AF159" s="442"/>
      <c r="AG159" s="442"/>
      <c r="AH159" s="442"/>
      <c r="AI159" s="442"/>
    </row>
    <row r="160" spans="1:35" s="452" customFormat="1" ht="12.75">
      <c r="A160" s="442"/>
      <c r="B160" s="442"/>
      <c r="C160" s="442"/>
      <c r="D160" s="442"/>
      <c r="E160" s="442"/>
      <c r="F160" s="442"/>
      <c r="G160" s="442"/>
      <c r="H160" s="442"/>
      <c r="I160" s="442"/>
      <c r="J160" s="442"/>
      <c r="K160" s="442"/>
      <c r="L160" s="442"/>
      <c r="M160" s="442"/>
      <c r="N160" s="442"/>
      <c r="O160" s="442"/>
      <c r="P160" s="442"/>
      <c r="Q160" s="442"/>
      <c r="R160" s="442"/>
      <c r="S160" s="442"/>
      <c r="T160" s="442"/>
      <c r="U160" s="442"/>
      <c r="V160" s="442"/>
      <c r="W160" s="442"/>
      <c r="X160" s="442"/>
      <c r="Y160" s="442"/>
      <c r="Z160" s="442"/>
      <c r="AA160" s="442"/>
      <c r="AB160" s="442"/>
      <c r="AC160" s="442"/>
      <c r="AD160" s="442"/>
      <c r="AE160" s="442"/>
      <c r="AF160" s="442"/>
      <c r="AG160" s="442"/>
      <c r="AH160" s="442"/>
      <c r="AI160" s="442"/>
    </row>
    <row r="161" spans="1:35" s="452" customFormat="1" ht="12.75">
      <c r="A161" s="442"/>
      <c r="B161" s="442"/>
      <c r="C161" s="442"/>
      <c r="D161" s="442"/>
      <c r="E161" s="442"/>
      <c r="F161" s="442"/>
      <c r="G161" s="442"/>
      <c r="H161" s="442"/>
      <c r="I161" s="442"/>
      <c r="J161" s="442"/>
      <c r="K161" s="442"/>
      <c r="L161" s="442"/>
      <c r="M161" s="442"/>
      <c r="N161" s="442"/>
      <c r="O161" s="442"/>
      <c r="P161" s="442"/>
      <c r="Q161" s="442"/>
      <c r="R161" s="442"/>
      <c r="S161" s="442"/>
      <c r="T161" s="442"/>
      <c r="U161" s="442"/>
      <c r="V161" s="442"/>
      <c r="W161" s="442"/>
      <c r="X161" s="442"/>
      <c r="Y161" s="442"/>
      <c r="Z161" s="442"/>
      <c r="AA161" s="442"/>
      <c r="AB161" s="442"/>
      <c r="AC161" s="442"/>
      <c r="AD161" s="442"/>
      <c r="AE161" s="442"/>
      <c r="AF161" s="442"/>
      <c r="AG161" s="442"/>
      <c r="AH161" s="442"/>
      <c r="AI161" s="442"/>
    </row>
    <row r="162" spans="1:35" s="452" customFormat="1" ht="12.75">
      <c r="A162" s="442"/>
      <c r="B162" s="442"/>
      <c r="C162" s="442"/>
      <c r="D162" s="442"/>
      <c r="E162" s="442"/>
      <c r="F162" s="442"/>
      <c r="G162" s="442"/>
      <c r="H162" s="442"/>
      <c r="I162" s="442"/>
      <c r="J162" s="442"/>
      <c r="K162" s="442"/>
      <c r="L162" s="442"/>
      <c r="M162" s="442"/>
      <c r="N162" s="442"/>
      <c r="O162" s="442"/>
      <c r="P162" s="442"/>
      <c r="Q162" s="442"/>
      <c r="R162" s="442"/>
      <c r="S162" s="442"/>
      <c r="T162" s="442"/>
      <c r="U162" s="442"/>
      <c r="V162" s="442"/>
      <c r="W162" s="442"/>
      <c r="X162" s="442"/>
      <c r="Y162" s="442"/>
      <c r="Z162" s="442"/>
      <c r="AA162" s="442"/>
      <c r="AB162" s="442"/>
      <c r="AC162" s="442"/>
      <c r="AD162" s="442"/>
      <c r="AE162" s="442"/>
      <c r="AF162" s="442"/>
      <c r="AG162" s="442"/>
      <c r="AH162" s="442"/>
      <c r="AI162" s="442"/>
    </row>
    <row r="163" spans="1:35" s="452" customFormat="1" ht="12.75">
      <c r="A163" s="442"/>
      <c r="B163" s="442"/>
      <c r="C163" s="442"/>
      <c r="D163" s="442"/>
      <c r="E163" s="442"/>
      <c r="F163" s="442"/>
      <c r="G163" s="442"/>
      <c r="H163" s="442"/>
      <c r="I163" s="442"/>
      <c r="J163" s="442"/>
      <c r="K163" s="442"/>
      <c r="L163" s="442"/>
      <c r="M163" s="442"/>
      <c r="N163" s="442"/>
      <c r="O163" s="442"/>
      <c r="P163" s="442"/>
      <c r="Q163" s="442"/>
      <c r="R163" s="442"/>
      <c r="S163" s="442"/>
      <c r="T163" s="442"/>
      <c r="U163" s="442"/>
      <c r="V163" s="442"/>
      <c r="W163" s="442"/>
      <c r="X163" s="442"/>
      <c r="Y163" s="442"/>
      <c r="Z163" s="442"/>
      <c r="AA163" s="442"/>
      <c r="AB163" s="442"/>
      <c r="AC163" s="442"/>
      <c r="AD163" s="442"/>
      <c r="AE163" s="442"/>
      <c r="AF163" s="442"/>
      <c r="AG163" s="442"/>
      <c r="AH163" s="442"/>
      <c r="AI163" s="442"/>
    </row>
    <row r="164" spans="1:35" s="452" customFormat="1" ht="12.75">
      <c r="A164" s="442"/>
      <c r="B164" s="442"/>
      <c r="C164" s="442"/>
      <c r="D164" s="442"/>
      <c r="E164" s="442"/>
      <c r="F164" s="442"/>
      <c r="G164" s="442"/>
      <c r="H164" s="442"/>
      <c r="I164" s="442"/>
      <c r="J164" s="442"/>
      <c r="K164" s="442"/>
      <c r="L164" s="442"/>
      <c r="M164" s="442"/>
      <c r="N164" s="442"/>
      <c r="O164" s="442"/>
      <c r="P164" s="442"/>
      <c r="Q164" s="442"/>
      <c r="R164" s="442"/>
      <c r="S164" s="442"/>
      <c r="T164" s="442"/>
      <c r="U164" s="442"/>
      <c r="V164" s="442"/>
      <c r="W164" s="442"/>
      <c r="X164" s="442"/>
      <c r="Y164" s="442"/>
      <c r="Z164" s="442"/>
      <c r="AA164" s="442"/>
      <c r="AB164" s="442"/>
      <c r="AC164" s="442"/>
      <c r="AD164" s="442"/>
      <c r="AE164" s="442"/>
      <c r="AF164" s="442"/>
      <c r="AG164" s="442"/>
      <c r="AH164" s="442"/>
      <c r="AI164" s="442"/>
    </row>
    <row r="165" spans="1:35" s="452" customFormat="1" ht="12.75">
      <c r="A165" s="442"/>
      <c r="B165" s="442"/>
      <c r="C165" s="442"/>
      <c r="D165" s="442"/>
      <c r="E165" s="442"/>
      <c r="F165" s="442"/>
      <c r="G165" s="442"/>
      <c r="H165" s="442"/>
      <c r="I165" s="442"/>
      <c r="J165" s="442"/>
      <c r="K165" s="442"/>
      <c r="L165" s="442"/>
      <c r="M165" s="442"/>
      <c r="N165" s="442"/>
      <c r="O165" s="442"/>
      <c r="P165" s="442"/>
      <c r="Q165" s="442"/>
      <c r="R165" s="442"/>
      <c r="S165" s="442"/>
      <c r="T165" s="442"/>
      <c r="U165" s="442"/>
      <c r="V165" s="442"/>
      <c r="W165" s="442"/>
      <c r="X165" s="442"/>
      <c r="Y165" s="442"/>
      <c r="Z165" s="442"/>
      <c r="AA165" s="442"/>
      <c r="AB165" s="442"/>
      <c r="AC165" s="442"/>
      <c r="AD165" s="442"/>
      <c r="AE165" s="442"/>
      <c r="AF165" s="442"/>
      <c r="AG165" s="442"/>
      <c r="AH165" s="442"/>
      <c r="AI165" s="442"/>
    </row>
    <row r="166" spans="1:35" s="452" customFormat="1" ht="12.75">
      <c r="A166" s="442"/>
      <c r="B166" s="442"/>
      <c r="C166" s="442"/>
      <c r="D166" s="442"/>
      <c r="E166" s="442"/>
      <c r="F166" s="442"/>
      <c r="G166" s="442"/>
      <c r="H166" s="442"/>
      <c r="I166" s="442"/>
      <c r="J166" s="442"/>
      <c r="K166" s="442"/>
      <c r="L166" s="442"/>
      <c r="M166" s="442"/>
      <c r="N166" s="442"/>
      <c r="O166" s="442"/>
      <c r="P166" s="442"/>
      <c r="Q166" s="442"/>
      <c r="R166" s="442"/>
      <c r="S166" s="442"/>
      <c r="T166" s="442"/>
      <c r="U166" s="442"/>
      <c r="V166" s="442"/>
      <c r="W166" s="442"/>
      <c r="X166" s="442"/>
      <c r="Y166" s="442"/>
      <c r="Z166" s="442"/>
      <c r="AA166" s="442"/>
      <c r="AB166" s="442"/>
      <c r="AC166" s="442"/>
      <c r="AD166" s="442"/>
      <c r="AE166" s="442"/>
      <c r="AF166" s="442"/>
      <c r="AG166" s="442"/>
      <c r="AH166" s="442"/>
      <c r="AI166" s="442"/>
    </row>
    <row r="167" spans="1:35" s="452" customFormat="1" ht="12.75">
      <c r="A167" s="442"/>
      <c r="B167" s="442"/>
      <c r="C167" s="442"/>
      <c r="D167" s="442"/>
      <c r="E167" s="442"/>
      <c r="F167" s="442"/>
      <c r="G167" s="442"/>
      <c r="H167" s="442"/>
      <c r="I167" s="442"/>
      <c r="J167" s="442"/>
      <c r="K167" s="442"/>
      <c r="L167" s="442"/>
      <c r="M167" s="442"/>
      <c r="N167" s="442"/>
      <c r="O167" s="442"/>
      <c r="P167" s="442"/>
      <c r="Q167" s="442"/>
      <c r="R167" s="442"/>
      <c r="S167" s="442"/>
      <c r="T167" s="442"/>
      <c r="U167" s="442"/>
      <c r="V167" s="442"/>
      <c r="W167" s="442"/>
      <c r="X167" s="442"/>
      <c r="Y167" s="442"/>
      <c r="Z167" s="442"/>
      <c r="AA167" s="442"/>
      <c r="AB167" s="442"/>
      <c r="AC167" s="442"/>
      <c r="AD167" s="442"/>
      <c r="AE167" s="442"/>
      <c r="AF167" s="442"/>
      <c r="AG167" s="442"/>
      <c r="AH167" s="442"/>
      <c r="AI167" s="442"/>
    </row>
    <row r="168" spans="1:35" s="452" customFormat="1" ht="12.75">
      <c r="A168" s="442"/>
      <c r="B168" s="442"/>
      <c r="C168" s="442"/>
      <c r="D168" s="442"/>
      <c r="E168" s="442"/>
      <c r="F168" s="442"/>
      <c r="G168" s="442"/>
      <c r="H168" s="442"/>
      <c r="I168" s="442"/>
      <c r="J168" s="442"/>
      <c r="K168" s="442"/>
      <c r="L168" s="442"/>
      <c r="M168" s="442"/>
      <c r="N168" s="442"/>
      <c r="O168" s="442"/>
      <c r="P168" s="442"/>
      <c r="Q168" s="442"/>
      <c r="R168" s="442"/>
      <c r="S168" s="442"/>
      <c r="T168" s="442"/>
      <c r="U168" s="442"/>
      <c r="V168" s="442"/>
      <c r="W168" s="442"/>
      <c r="X168" s="442"/>
      <c r="Y168" s="442"/>
      <c r="Z168" s="442"/>
      <c r="AA168" s="442"/>
      <c r="AB168" s="442"/>
      <c r="AC168" s="442"/>
      <c r="AD168" s="442"/>
      <c r="AE168" s="442"/>
      <c r="AF168" s="442"/>
      <c r="AG168" s="442"/>
      <c r="AH168" s="442"/>
      <c r="AI168" s="442"/>
    </row>
    <row r="169" spans="1:35" s="452" customFormat="1" ht="12.75">
      <c r="A169" s="442"/>
      <c r="B169" s="442"/>
      <c r="C169" s="442"/>
      <c r="D169" s="442"/>
      <c r="E169" s="442"/>
      <c r="F169" s="442"/>
      <c r="G169" s="442"/>
      <c r="H169" s="442"/>
      <c r="I169" s="442"/>
      <c r="J169" s="442"/>
      <c r="K169" s="442"/>
      <c r="L169" s="442"/>
      <c r="M169" s="442"/>
      <c r="N169" s="442"/>
      <c r="O169" s="442"/>
      <c r="P169" s="442"/>
      <c r="Q169" s="442"/>
      <c r="R169" s="442"/>
      <c r="S169" s="442"/>
      <c r="T169" s="442"/>
      <c r="U169" s="442"/>
      <c r="V169" s="442"/>
      <c r="W169" s="442"/>
      <c r="X169" s="442"/>
      <c r="Y169" s="442"/>
      <c r="Z169" s="442"/>
      <c r="AA169" s="442"/>
      <c r="AB169" s="442"/>
      <c r="AC169" s="442"/>
      <c r="AD169" s="442"/>
      <c r="AE169" s="442"/>
      <c r="AF169" s="442"/>
      <c r="AG169" s="442"/>
      <c r="AH169" s="442"/>
      <c r="AI169" s="442"/>
    </row>
    <row r="170" spans="1:35" s="452" customFormat="1" ht="12.75">
      <c r="A170" s="442"/>
      <c r="B170" s="442"/>
      <c r="C170" s="442"/>
      <c r="D170" s="442"/>
      <c r="E170" s="442"/>
      <c r="F170" s="442"/>
      <c r="G170" s="442"/>
      <c r="H170" s="442"/>
      <c r="I170" s="442"/>
      <c r="J170" s="442"/>
      <c r="K170" s="442"/>
      <c r="L170" s="442"/>
      <c r="M170" s="442"/>
      <c r="N170" s="442"/>
      <c r="O170" s="442"/>
      <c r="P170" s="442"/>
      <c r="Q170" s="442"/>
      <c r="R170" s="442"/>
      <c r="S170" s="442"/>
      <c r="T170" s="442"/>
      <c r="U170" s="442"/>
      <c r="V170" s="442"/>
      <c r="W170" s="442"/>
      <c r="X170" s="442"/>
      <c r="Y170" s="442"/>
      <c r="Z170" s="442"/>
      <c r="AA170" s="442"/>
      <c r="AB170" s="442"/>
      <c r="AC170" s="442"/>
      <c r="AD170" s="442"/>
      <c r="AE170" s="442"/>
      <c r="AF170" s="442"/>
      <c r="AG170" s="442"/>
      <c r="AH170" s="442"/>
      <c r="AI170" s="442"/>
    </row>
    <row r="171" spans="1:35" s="452" customFormat="1" ht="12.75">
      <c r="A171" s="442"/>
      <c r="B171" s="442"/>
      <c r="C171" s="442"/>
      <c r="D171" s="442"/>
      <c r="E171" s="442"/>
      <c r="F171" s="442"/>
      <c r="G171" s="442"/>
      <c r="H171" s="442"/>
      <c r="I171" s="442"/>
      <c r="J171" s="442"/>
      <c r="K171" s="442"/>
      <c r="L171" s="442"/>
      <c r="M171" s="442"/>
      <c r="N171" s="442"/>
      <c r="O171" s="442"/>
      <c r="P171" s="442"/>
      <c r="Q171" s="442"/>
      <c r="R171" s="442"/>
      <c r="S171" s="442"/>
      <c r="T171" s="442"/>
      <c r="U171" s="442"/>
      <c r="V171" s="442"/>
      <c r="W171" s="442"/>
      <c r="X171" s="442"/>
      <c r="Y171" s="442"/>
      <c r="Z171" s="442"/>
      <c r="AA171" s="442"/>
      <c r="AB171" s="442"/>
      <c r="AC171" s="442"/>
      <c r="AD171" s="442"/>
      <c r="AE171" s="442"/>
      <c r="AF171" s="442"/>
      <c r="AG171" s="442"/>
      <c r="AH171" s="442"/>
      <c r="AI171" s="442"/>
    </row>
    <row r="172" spans="1:35" s="452" customFormat="1" ht="12.75">
      <c r="A172" s="442"/>
      <c r="B172" s="442"/>
      <c r="C172" s="442"/>
      <c r="D172" s="442"/>
      <c r="E172" s="442"/>
      <c r="F172" s="442"/>
      <c r="G172" s="442"/>
      <c r="H172" s="442"/>
      <c r="I172" s="442"/>
      <c r="J172" s="442"/>
      <c r="K172" s="442"/>
      <c r="L172" s="442"/>
      <c r="M172" s="442"/>
      <c r="N172" s="442"/>
      <c r="O172" s="442"/>
      <c r="P172" s="442"/>
      <c r="Q172" s="442"/>
      <c r="R172" s="442"/>
      <c r="S172" s="442"/>
      <c r="T172" s="442"/>
      <c r="U172" s="442"/>
      <c r="V172" s="442"/>
      <c r="W172" s="442"/>
      <c r="X172" s="442"/>
      <c r="Y172" s="442"/>
      <c r="Z172" s="442"/>
      <c r="AA172" s="442"/>
      <c r="AB172" s="442"/>
      <c r="AC172" s="442"/>
      <c r="AD172" s="442"/>
      <c r="AE172" s="442"/>
      <c r="AF172" s="442"/>
      <c r="AG172" s="442"/>
      <c r="AH172" s="442"/>
      <c r="AI172" s="442"/>
    </row>
    <row r="173" spans="1:35" s="452" customFormat="1" ht="12.75">
      <c r="A173" s="442"/>
      <c r="B173" s="442"/>
      <c r="C173" s="442"/>
      <c r="D173" s="442"/>
      <c r="E173" s="442"/>
      <c r="F173" s="442"/>
      <c r="G173" s="442"/>
      <c r="H173" s="442"/>
      <c r="I173" s="442"/>
      <c r="J173" s="442"/>
      <c r="K173" s="442"/>
      <c r="L173" s="442"/>
      <c r="M173" s="442"/>
      <c r="N173" s="442"/>
      <c r="O173" s="442"/>
      <c r="P173" s="442"/>
      <c r="Q173" s="442"/>
      <c r="R173" s="442"/>
      <c r="S173" s="442"/>
      <c r="T173" s="442"/>
      <c r="U173" s="442"/>
      <c r="V173" s="442"/>
      <c r="W173" s="442"/>
      <c r="X173" s="442"/>
      <c r="Y173" s="442"/>
      <c r="Z173" s="442"/>
      <c r="AA173" s="442"/>
      <c r="AB173" s="442"/>
      <c r="AC173" s="442"/>
      <c r="AD173" s="442"/>
      <c r="AE173" s="442"/>
      <c r="AF173" s="442"/>
      <c r="AG173" s="442"/>
      <c r="AH173" s="442"/>
      <c r="AI173" s="442"/>
    </row>
    <row r="174" spans="1:35" s="452" customFormat="1" ht="12.75">
      <c r="A174" s="442"/>
      <c r="B174" s="442"/>
      <c r="C174" s="442"/>
      <c r="D174" s="442"/>
      <c r="E174" s="442"/>
      <c r="F174" s="442"/>
      <c r="G174" s="442"/>
      <c r="H174" s="442"/>
      <c r="I174" s="442"/>
      <c r="J174" s="442"/>
      <c r="K174" s="442"/>
      <c r="L174" s="442"/>
      <c r="M174" s="442"/>
      <c r="N174" s="442"/>
      <c r="O174" s="442"/>
      <c r="P174" s="442"/>
      <c r="Q174" s="442"/>
      <c r="R174" s="442"/>
      <c r="S174" s="442"/>
      <c r="T174" s="442"/>
      <c r="U174" s="442"/>
      <c r="V174" s="442"/>
      <c r="W174" s="442"/>
      <c r="X174" s="442"/>
      <c r="Y174" s="442"/>
      <c r="Z174" s="442"/>
      <c r="AA174" s="442"/>
      <c r="AB174" s="442"/>
      <c r="AC174" s="442"/>
      <c r="AD174" s="442"/>
      <c r="AE174" s="442"/>
      <c r="AF174" s="442"/>
      <c r="AG174" s="442"/>
      <c r="AH174" s="442"/>
      <c r="AI174" s="442"/>
    </row>
    <row r="175" spans="1:35" s="452" customFormat="1" ht="12.75">
      <c r="A175" s="442"/>
      <c r="B175" s="442"/>
      <c r="C175" s="442"/>
      <c r="D175" s="442"/>
      <c r="E175" s="442"/>
      <c r="F175" s="442"/>
      <c r="G175" s="442"/>
      <c r="H175" s="442"/>
      <c r="I175" s="442"/>
      <c r="J175" s="442"/>
      <c r="K175" s="442"/>
      <c r="L175" s="442"/>
      <c r="M175" s="442"/>
      <c r="N175" s="442"/>
      <c r="O175" s="442"/>
      <c r="P175" s="442"/>
      <c r="Q175" s="442"/>
      <c r="R175" s="442"/>
      <c r="S175" s="442"/>
      <c r="T175" s="442"/>
      <c r="U175" s="442"/>
      <c r="V175" s="442"/>
      <c r="W175" s="442"/>
      <c r="X175" s="442"/>
      <c r="Y175" s="442"/>
      <c r="Z175" s="442"/>
      <c r="AA175" s="442"/>
      <c r="AB175" s="442"/>
      <c r="AC175" s="442"/>
      <c r="AD175" s="442"/>
      <c r="AE175" s="442"/>
      <c r="AF175" s="442"/>
      <c r="AG175" s="442"/>
      <c r="AH175" s="442"/>
      <c r="AI175" s="442"/>
    </row>
    <row r="176" spans="1:35" s="452" customFormat="1" ht="12.75">
      <c r="A176" s="442"/>
      <c r="B176" s="442"/>
      <c r="C176" s="442"/>
      <c r="D176" s="442"/>
      <c r="E176" s="442"/>
      <c r="F176" s="442"/>
      <c r="G176" s="442"/>
      <c r="H176" s="442"/>
      <c r="I176" s="442"/>
      <c r="J176" s="442"/>
      <c r="K176" s="442"/>
      <c r="L176" s="442"/>
      <c r="M176" s="442"/>
      <c r="N176" s="442"/>
      <c r="O176" s="442"/>
      <c r="P176" s="442"/>
      <c r="Q176" s="442"/>
      <c r="R176" s="442"/>
      <c r="S176" s="442"/>
      <c r="T176" s="442"/>
      <c r="U176" s="442"/>
      <c r="V176" s="442"/>
      <c r="W176" s="442"/>
      <c r="X176" s="442"/>
      <c r="Y176" s="442"/>
      <c r="Z176" s="442"/>
      <c r="AA176" s="442"/>
      <c r="AB176" s="442"/>
      <c r="AC176" s="442"/>
      <c r="AD176" s="442"/>
      <c r="AE176" s="442"/>
      <c r="AF176" s="442"/>
      <c r="AG176" s="442"/>
      <c r="AH176" s="442"/>
      <c r="AI176" s="442"/>
    </row>
    <row r="177" spans="1:35" s="452" customFormat="1" ht="12.75">
      <c r="A177" s="442"/>
      <c r="B177" s="442"/>
      <c r="C177" s="442"/>
      <c r="D177" s="442"/>
      <c r="E177" s="442"/>
      <c r="F177" s="442"/>
      <c r="G177" s="442"/>
      <c r="H177" s="442"/>
      <c r="I177" s="442"/>
      <c r="J177" s="442"/>
      <c r="K177" s="442"/>
      <c r="L177" s="442"/>
      <c r="M177" s="442"/>
      <c r="N177" s="442"/>
      <c r="O177" s="442"/>
      <c r="P177" s="442"/>
      <c r="Q177" s="442"/>
      <c r="R177" s="442"/>
      <c r="S177" s="442"/>
      <c r="T177" s="442"/>
      <c r="U177" s="442"/>
      <c r="V177" s="442"/>
      <c r="W177" s="442"/>
      <c r="X177" s="442"/>
      <c r="Y177" s="442"/>
      <c r="Z177" s="442"/>
      <c r="AA177" s="442"/>
      <c r="AB177" s="442"/>
      <c r="AC177" s="442"/>
      <c r="AD177" s="442"/>
      <c r="AE177" s="442"/>
      <c r="AF177" s="442"/>
      <c r="AG177" s="442"/>
      <c r="AH177" s="442"/>
      <c r="AI177" s="442"/>
    </row>
    <row r="178" spans="1:35" s="452" customFormat="1" ht="12.75">
      <c r="A178" s="442"/>
      <c r="B178" s="442"/>
      <c r="C178" s="442"/>
      <c r="D178" s="442"/>
      <c r="E178" s="442"/>
      <c r="F178" s="442"/>
      <c r="G178" s="442"/>
      <c r="H178" s="442"/>
      <c r="I178" s="442"/>
      <c r="J178" s="442"/>
      <c r="K178" s="442"/>
      <c r="L178" s="442"/>
      <c r="M178" s="442"/>
      <c r="N178" s="442"/>
      <c r="O178" s="442"/>
      <c r="P178" s="442"/>
      <c r="Q178" s="442"/>
      <c r="R178" s="442"/>
      <c r="S178" s="442"/>
      <c r="T178" s="442"/>
      <c r="U178" s="442"/>
      <c r="V178" s="442"/>
      <c r="W178" s="442"/>
      <c r="X178" s="442"/>
      <c r="Y178" s="442"/>
      <c r="Z178" s="442"/>
      <c r="AA178" s="442"/>
      <c r="AB178" s="442"/>
      <c r="AC178" s="442"/>
      <c r="AD178" s="442"/>
      <c r="AE178" s="442"/>
      <c r="AF178" s="442"/>
      <c r="AG178" s="442"/>
      <c r="AH178" s="442"/>
      <c r="AI178" s="442"/>
    </row>
    <row r="179" spans="1:35" s="452" customFormat="1" ht="12.75">
      <c r="A179" s="442"/>
      <c r="B179" s="442"/>
      <c r="C179" s="442"/>
      <c r="D179" s="442"/>
      <c r="E179" s="442"/>
      <c r="F179" s="442"/>
      <c r="G179" s="442"/>
      <c r="H179" s="442"/>
      <c r="I179" s="442"/>
      <c r="J179" s="442"/>
      <c r="K179" s="442"/>
      <c r="L179" s="442"/>
      <c r="M179" s="442"/>
      <c r="N179" s="442"/>
      <c r="O179" s="442"/>
      <c r="P179" s="442"/>
      <c r="Q179" s="442"/>
      <c r="R179" s="442"/>
      <c r="S179" s="442"/>
      <c r="T179" s="442"/>
      <c r="U179" s="442"/>
      <c r="V179" s="442"/>
      <c r="W179" s="442"/>
      <c r="X179" s="442"/>
      <c r="Y179" s="442"/>
      <c r="Z179" s="442"/>
      <c r="AA179" s="442"/>
      <c r="AB179" s="442"/>
      <c r="AC179" s="442"/>
      <c r="AD179" s="442"/>
      <c r="AE179" s="442"/>
      <c r="AF179" s="442"/>
      <c r="AG179" s="442"/>
      <c r="AH179" s="442"/>
      <c r="AI179" s="442"/>
    </row>
    <row r="180" spans="1:35" s="452" customFormat="1" ht="12.75">
      <c r="A180" s="442"/>
      <c r="B180" s="442"/>
      <c r="C180" s="442"/>
      <c r="D180" s="442"/>
      <c r="E180" s="442"/>
      <c r="F180" s="442"/>
      <c r="G180" s="442"/>
      <c r="H180" s="442"/>
      <c r="I180" s="442"/>
      <c r="J180" s="442"/>
      <c r="K180" s="442"/>
      <c r="L180" s="442"/>
      <c r="M180" s="442"/>
      <c r="N180" s="442"/>
      <c r="O180" s="442"/>
      <c r="P180" s="442"/>
      <c r="Q180" s="442"/>
      <c r="R180" s="442"/>
      <c r="S180" s="442"/>
      <c r="T180" s="442"/>
      <c r="U180" s="442"/>
      <c r="V180" s="442"/>
      <c r="W180" s="442"/>
      <c r="X180" s="442"/>
      <c r="Y180" s="442"/>
      <c r="Z180" s="442"/>
      <c r="AA180" s="442"/>
      <c r="AB180" s="442"/>
      <c r="AC180" s="442"/>
      <c r="AD180" s="442"/>
      <c r="AE180" s="442"/>
      <c r="AF180" s="442"/>
      <c r="AG180" s="442"/>
      <c r="AH180" s="442"/>
      <c r="AI180" s="442"/>
    </row>
    <row r="181" spans="1:35" s="452" customFormat="1" ht="12.75">
      <c r="A181" s="442"/>
      <c r="B181" s="442"/>
      <c r="C181" s="442"/>
      <c r="D181" s="442"/>
      <c r="E181" s="442"/>
      <c r="F181" s="442"/>
      <c r="G181" s="442"/>
      <c r="H181" s="442"/>
      <c r="I181" s="442"/>
      <c r="J181" s="442"/>
      <c r="K181" s="442"/>
      <c r="L181" s="442"/>
      <c r="M181" s="442"/>
      <c r="N181" s="442"/>
      <c r="O181" s="442"/>
      <c r="P181" s="442"/>
      <c r="Q181" s="442"/>
      <c r="R181" s="442"/>
      <c r="S181" s="442"/>
      <c r="T181" s="442"/>
      <c r="U181" s="442"/>
      <c r="V181" s="442"/>
      <c r="W181" s="442"/>
      <c r="X181" s="442"/>
      <c r="Y181" s="442"/>
      <c r="Z181" s="442"/>
      <c r="AA181" s="442"/>
      <c r="AB181" s="442"/>
      <c r="AC181" s="442"/>
      <c r="AD181" s="442"/>
      <c r="AE181" s="442"/>
      <c r="AF181" s="442"/>
      <c r="AG181" s="442"/>
      <c r="AH181" s="442"/>
      <c r="AI181" s="442"/>
    </row>
    <row r="182" spans="1:35" s="452" customFormat="1" ht="12.75">
      <c r="A182" s="442"/>
      <c r="B182" s="442"/>
      <c r="C182" s="442"/>
      <c r="D182" s="442"/>
      <c r="E182" s="442"/>
      <c r="F182" s="442"/>
      <c r="G182" s="442"/>
      <c r="H182" s="442"/>
      <c r="I182" s="442"/>
      <c r="J182" s="442"/>
      <c r="K182" s="442"/>
      <c r="L182" s="442"/>
      <c r="M182" s="442"/>
      <c r="N182" s="442"/>
      <c r="O182" s="442"/>
      <c r="P182" s="442"/>
      <c r="Q182" s="442"/>
      <c r="R182" s="442"/>
      <c r="S182" s="442"/>
      <c r="T182" s="442"/>
      <c r="U182" s="442"/>
      <c r="V182" s="442"/>
      <c r="W182" s="442"/>
      <c r="X182" s="442"/>
      <c r="Y182" s="442"/>
      <c r="Z182" s="442"/>
      <c r="AA182" s="442"/>
      <c r="AB182" s="442"/>
      <c r="AC182" s="442"/>
      <c r="AD182" s="442"/>
      <c r="AE182" s="442"/>
      <c r="AF182" s="442"/>
      <c r="AG182" s="442"/>
      <c r="AH182" s="442"/>
      <c r="AI182" s="442"/>
    </row>
    <row r="183" spans="1:35" s="452" customFormat="1" ht="12.75">
      <c r="A183" s="442"/>
      <c r="B183" s="442"/>
      <c r="C183" s="442"/>
      <c r="D183" s="442"/>
      <c r="E183" s="442"/>
      <c r="F183" s="442"/>
      <c r="G183" s="442"/>
      <c r="H183" s="442"/>
      <c r="I183" s="442"/>
      <c r="J183" s="442"/>
      <c r="K183" s="442"/>
      <c r="L183" s="442"/>
      <c r="M183" s="442"/>
      <c r="N183" s="442"/>
      <c r="O183" s="442"/>
      <c r="P183" s="442"/>
      <c r="Q183" s="442"/>
      <c r="R183" s="442"/>
      <c r="S183" s="442"/>
      <c r="T183" s="442"/>
      <c r="U183" s="442"/>
      <c r="V183" s="442"/>
      <c r="W183" s="442"/>
      <c r="X183" s="442"/>
      <c r="Y183" s="442"/>
      <c r="Z183" s="442"/>
      <c r="AA183" s="442"/>
      <c r="AB183" s="442"/>
      <c r="AC183" s="442"/>
      <c r="AD183" s="442"/>
      <c r="AE183" s="442"/>
      <c r="AF183" s="442"/>
      <c r="AG183" s="442"/>
      <c r="AH183" s="442"/>
      <c r="AI183" s="442"/>
    </row>
    <row r="184" spans="2:35" s="452" customFormat="1" ht="12.75">
      <c r="B184" s="442"/>
      <c r="C184" s="442"/>
      <c r="D184" s="442"/>
      <c r="E184" s="442"/>
      <c r="F184" s="442"/>
      <c r="G184" s="442"/>
      <c r="H184" s="442"/>
      <c r="I184" s="442"/>
      <c r="J184" s="442"/>
      <c r="K184" s="442"/>
      <c r="L184" s="442"/>
      <c r="M184" s="442"/>
      <c r="N184" s="442"/>
      <c r="O184" s="442"/>
      <c r="P184" s="442"/>
      <c r="Q184" s="442"/>
      <c r="R184" s="442"/>
      <c r="S184" s="442"/>
      <c r="T184" s="442"/>
      <c r="U184" s="442"/>
      <c r="V184" s="442"/>
      <c r="W184" s="442"/>
      <c r="X184" s="442"/>
      <c r="Y184" s="442"/>
      <c r="Z184" s="442"/>
      <c r="AA184" s="442"/>
      <c r="AB184" s="442"/>
      <c r="AC184" s="442"/>
      <c r="AD184" s="442"/>
      <c r="AE184" s="442"/>
      <c r="AF184" s="442"/>
      <c r="AG184" s="442"/>
      <c r="AH184" s="442"/>
      <c r="AI184" s="442"/>
    </row>
    <row r="185" spans="2:35" s="452" customFormat="1" ht="12.75">
      <c r="B185" s="442"/>
      <c r="C185" s="442"/>
      <c r="D185" s="442"/>
      <c r="E185" s="442"/>
      <c r="F185" s="442"/>
      <c r="G185" s="442"/>
      <c r="H185" s="442"/>
      <c r="I185" s="442"/>
      <c r="J185" s="442"/>
      <c r="K185" s="442"/>
      <c r="L185" s="442"/>
      <c r="M185" s="442"/>
      <c r="N185" s="442"/>
      <c r="O185" s="442"/>
      <c r="P185" s="442"/>
      <c r="Q185" s="442"/>
      <c r="R185" s="442"/>
      <c r="S185" s="442"/>
      <c r="T185" s="442"/>
      <c r="U185" s="442"/>
      <c r="V185" s="442"/>
      <c r="W185" s="442"/>
      <c r="X185" s="442"/>
      <c r="Y185" s="442"/>
      <c r="Z185" s="442"/>
      <c r="AA185" s="442"/>
      <c r="AB185" s="442"/>
      <c r="AC185" s="442"/>
      <c r="AD185" s="442"/>
      <c r="AE185" s="442"/>
      <c r="AF185" s="442"/>
      <c r="AG185" s="442"/>
      <c r="AH185" s="442"/>
      <c r="AI185" s="442"/>
    </row>
    <row r="186" spans="2:35" s="452" customFormat="1" ht="12.75">
      <c r="B186" s="442"/>
      <c r="C186" s="442"/>
      <c r="D186" s="442"/>
      <c r="E186" s="442"/>
      <c r="F186" s="442"/>
      <c r="G186" s="442"/>
      <c r="H186" s="442"/>
      <c r="I186" s="442"/>
      <c r="J186" s="442"/>
      <c r="K186" s="442"/>
      <c r="L186" s="442"/>
      <c r="M186" s="442"/>
      <c r="N186" s="442"/>
      <c r="O186" s="442"/>
      <c r="P186" s="442"/>
      <c r="Q186" s="442"/>
      <c r="R186" s="442"/>
      <c r="S186" s="442"/>
      <c r="T186" s="442"/>
      <c r="U186" s="442"/>
      <c r="V186" s="442"/>
      <c r="W186" s="442"/>
      <c r="X186" s="442"/>
      <c r="Y186" s="442"/>
      <c r="Z186" s="442"/>
      <c r="AA186" s="442"/>
      <c r="AB186" s="442"/>
      <c r="AC186" s="442"/>
      <c r="AD186" s="442"/>
      <c r="AE186" s="442"/>
      <c r="AF186" s="442"/>
      <c r="AG186" s="442"/>
      <c r="AH186" s="442"/>
      <c r="AI186" s="442"/>
    </row>
    <row r="187" spans="2:35" s="452" customFormat="1" ht="12.75">
      <c r="B187" s="442"/>
      <c r="C187" s="442"/>
      <c r="D187" s="442"/>
      <c r="E187" s="442"/>
      <c r="F187" s="442"/>
      <c r="G187" s="442"/>
      <c r="H187" s="442"/>
      <c r="I187" s="442"/>
      <c r="J187" s="442"/>
      <c r="K187" s="442"/>
      <c r="L187" s="442"/>
      <c r="M187" s="442"/>
      <c r="N187" s="442"/>
      <c r="O187" s="442"/>
      <c r="P187" s="442"/>
      <c r="Q187" s="442"/>
      <c r="R187" s="442"/>
      <c r="S187" s="442"/>
      <c r="T187" s="442"/>
      <c r="U187" s="442"/>
      <c r="V187" s="442"/>
      <c r="W187" s="442"/>
      <c r="X187" s="442"/>
      <c r="Y187" s="442"/>
      <c r="Z187" s="442"/>
      <c r="AA187" s="442"/>
      <c r="AB187" s="442"/>
      <c r="AC187" s="442"/>
      <c r="AD187" s="442"/>
      <c r="AE187" s="442"/>
      <c r="AF187" s="442"/>
      <c r="AG187" s="442"/>
      <c r="AH187" s="442"/>
      <c r="AI187" s="442"/>
    </row>
    <row r="188" spans="2:35" s="452" customFormat="1" ht="12.75">
      <c r="B188" s="442"/>
      <c r="C188" s="442"/>
      <c r="D188" s="442"/>
      <c r="E188" s="442"/>
      <c r="F188" s="442"/>
      <c r="G188" s="442"/>
      <c r="H188" s="442"/>
      <c r="I188" s="442"/>
      <c r="J188" s="442"/>
      <c r="K188" s="442"/>
      <c r="L188" s="442"/>
      <c r="M188" s="442"/>
      <c r="N188" s="442"/>
      <c r="O188" s="442"/>
      <c r="P188" s="442"/>
      <c r="Q188" s="442"/>
      <c r="R188" s="442"/>
      <c r="S188" s="442"/>
      <c r="T188" s="442"/>
      <c r="U188" s="442"/>
      <c r="V188" s="442"/>
      <c r="W188" s="442"/>
      <c r="X188" s="442"/>
      <c r="Y188" s="442"/>
      <c r="Z188" s="442"/>
      <c r="AA188" s="442"/>
      <c r="AB188" s="442"/>
      <c r="AC188" s="442"/>
      <c r="AD188" s="442"/>
      <c r="AE188" s="442"/>
      <c r="AF188" s="442"/>
      <c r="AG188" s="442"/>
      <c r="AH188" s="442"/>
      <c r="AI188" s="442"/>
    </row>
    <row r="189" spans="2:35" s="452" customFormat="1" ht="12.75">
      <c r="B189" s="442"/>
      <c r="C189" s="442"/>
      <c r="D189" s="442"/>
      <c r="E189" s="442"/>
      <c r="F189" s="442"/>
      <c r="G189" s="442"/>
      <c r="H189" s="442"/>
      <c r="I189" s="442"/>
      <c r="J189" s="442"/>
      <c r="K189" s="442"/>
      <c r="L189" s="442"/>
      <c r="M189" s="442"/>
      <c r="N189" s="442"/>
      <c r="O189" s="442"/>
      <c r="P189" s="442"/>
      <c r="Q189" s="442"/>
      <c r="R189" s="442"/>
      <c r="S189" s="442"/>
      <c r="T189" s="442"/>
      <c r="U189" s="442"/>
      <c r="V189" s="442"/>
      <c r="W189" s="442"/>
      <c r="X189" s="442"/>
      <c r="Y189" s="442"/>
      <c r="Z189" s="442"/>
      <c r="AA189" s="442"/>
      <c r="AB189" s="442"/>
      <c r="AC189" s="442"/>
      <c r="AD189" s="442"/>
      <c r="AE189" s="442"/>
      <c r="AF189" s="442"/>
      <c r="AG189" s="442"/>
      <c r="AH189" s="442"/>
      <c r="AI189" s="442"/>
    </row>
    <row r="190" spans="2:35" s="452" customFormat="1" ht="12.75">
      <c r="B190" s="442"/>
      <c r="C190" s="442"/>
      <c r="D190" s="442"/>
      <c r="E190" s="442"/>
      <c r="F190" s="442"/>
      <c r="G190" s="442"/>
      <c r="H190" s="442"/>
      <c r="I190" s="442"/>
      <c r="J190" s="442"/>
      <c r="K190" s="442"/>
      <c r="L190" s="442"/>
      <c r="M190" s="442"/>
      <c r="N190" s="442"/>
      <c r="O190" s="442"/>
      <c r="P190" s="442"/>
      <c r="Q190" s="442"/>
      <c r="R190" s="442"/>
      <c r="S190" s="442"/>
      <c r="T190" s="442"/>
      <c r="U190" s="442"/>
      <c r="V190" s="442"/>
      <c r="W190" s="442"/>
      <c r="X190" s="442"/>
      <c r="Y190" s="442"/>
      <c r="Z190" s="442"/>
      <c r="AA190" s="442"/>
      <c r="AB190" s="442"/>
      <c r="AC190" s="442"/>
      <c r="AD190" s="442"/>
      <c r="AE190" s="442"/>
      <c r="AF190" s="442"/>
      <c r="AG190" s="442"/>
      <c r="AH190" s="442"/>
      <c r="AI190" s="442"/>
    </row>
    <row r="191" spans="2:35" s="452" customFormat="1" ht="12.75">
      <c r="B191" s="442"/>
      <c r="C191" s="442"/>
      <c r="D191" s="442"/>
      <c r="E191" s="442"/>
      <c r="F191" s="442"/>
      <c r="G191" s="442"/>
      <c r="H191" s="442"/>
      <c r="I191" s="442"/>
      <c r="J191" s="442"/>
      <c r="K191" s="442"/>
      <c r="L191" s="442"/>
      <c r="M191" s="442"/>
      <c r="N191" s="442"/>
      <c r="O191" s="442"/>
      <c r="P191" s="442"/>
      <c r="Q191" s="442"/>
      <c r="R191" s="442"/>
      <c r="S191" s="442"/>
      <c r="T191" s="442"/>
      <c r="U191" s="442"/>
      <c r="V191" s="442"/>
      <c r="W191" s="442"/>
      <c r="X191" s="442"/>
      <c r="Y191" s="442"/>
      <c r="Z191" s="442"/>
      <c r="AA191" s="442"/>
      <c r="AB191" s="442"/>
      <c r="AC191" s="442"/>
      <c r="AD191" s="442"/>
      <c r="AE191" s="442"/>
      <c r="AF191" s="442"/>
      <c r="AG191" s="442"/>
      <c r="AH191" s="442"/>
      <c r="AI191" s="442"/>
    </row>
    <row r="192" spans="2:35" s="452" customFormat="1" ht="12.75">
      <c r="B192" s="442"/>
      <c r="C192" s="442"/>
      <c r="D192" s="442"/>
      <c r="E192" s="442"/>
      <c r="F192" s="442"/>
      <c r="G192" s="442"/>
      <c r="H192" s="442"/>
      <c r="I192" s="442"/>
      <c r="J192" s="442"/>
      <c r="K192" s="442"/>
      <c r="L192" s="442"/>
      <c r="M192" s="442"/>
      <c r="N192" s="442"/>
      <c r="O192" s="442"/>
      <c r="P192" s="442"/>
      <c r="Q192" s="442"/>
      <c r="R192" s="442"/>
      <c r="S192" s="442"/>
      <c r="T192" s="442"/>
      <c r="U192" s="442"/>
      <c r="V192" s="442"/>
      <c r="W192" s="442"/>
      <c r="X192" s="442"/>
      <c r="Y192" s="442"/>
      <c r="Z192" s="442"/>
      <c r="AA192" s="442"/>
      <c r="AB192" s="442"/>
      <c r="AC192" s="442"/>
      <c r="AD192" s="442"/>
      <c r="AE192" s="442"/>
      <c r="AF192" s="442"/>
      <c r="AG192" s="442"/>
      <c r="AH192" s="442"/>
      <c r="AI192" s="442"/>
    </row>
    <row r="193" spans="2:35" s="452" customFormat="1" ht="12.75">
      <c r="B193" s="442"/>
      <c r="C193" s="442"/>
      <c r="D193" s="442"/>
      <c r="E193" s="442"/>
      <c r="F193" s="442"/>
      <c r="G193" s="442"/>
      <c r="H193" s="442"/>
      <c r="I193" s="442"/>
      <c r="J193" s="442"/>
      <c r="K193" s="442"/>
      <c r="L193" s="442"/>
      <c r="M193" s="442"/>
      <c r="N193" s="442"/>
      <c r="O193" s="442"/>
      <c r="P193" s="442"/>
      <c r="Q193" s="442"/>
      <c r="R193" s="442"/>
      <c r="S193" s="442"/>
      <c r="T193" s="442"/>
      <c r="U193" s="442"/>
      <c r="V193" s="442"/>
      <c r="W193" s="442"/>
      <c r="X193" s="442"/>
      <c r="Y193" s="442"/>
      <c r="Z193" s="442"/>
      <c r="AA193" s="442"/>
      <c r="AB193" s="442"/>
      <c r="AC193" s="442"/>
      <c r="AD193" s="442"/>
      <c r="AE193" s="442"/>
      <c r="AF193" s="442"/>
      <c r="AG193" s="442"/>
      <c r="AH193" s="442"/>
      <c r="AI193" s="442"/>
    </row>
    <row r="194" spans="2:35" s="452" customFormat="1" ht="12.75">
      <c r="B194" s="442"/>
      <c r="C194" s="442"/>
      <c r="D194" s="442"/>
      <c r="E194" s="442"/>
      <c r="F194" s="442"/>
      <c r="G194" s="442"/>
      <c r="H194" s="442"/>
      <c r="I194" s="442"/>
      <c r="J194" s="442"/>
      <c r="K194" s="442"/>
      <c r="L194" s="442"/>
      <c r="M194" s="442"/>
      <c r="N194" s="442"/>
      <c r="O194" s="442"/>
      <c r="P194" s="442"/>
      <c r="Q194" s="442"/>
      <c r="R194" s="442"/>
      <c r="S194" s="442"/>
      <c r="T194" s="442"/>
      <c r="U194" s="442"/>
      <c r="V194" s="442"/>
      <c r="W194" s="442"/>
      <c r="X194" s="442"/>
      <c r="Y194" s="442"/>
      <c r="Z194" s="442"/>
      <c r="AA194" s="442"/>
      <c r="AB194" s="442"/>
      <c r="AC194" s="442"/>
      <c r="AD194" s="442"/>
      <c r="AE194" s="442"/>
      <c r="AF194" s="442"/>
      <c r="AG194" s="442"/>
      <c r="AH194" s="442"/>
      <c r="AI194" s="442"/>
    </row>
    <row r="195" spans="2:35" s="452" customFormat="1" ht="12.75">
      <c r="B195" s="442"/>
      <c r="C195" s="442"/>
      <c r="D195" s="442"/>
      <c r="E195" s="442"/>
      <c r="F195" s="442"/>
      <c r="G195" s="442"/>
      <c r="H195" s="442"/>
      <c r="I195" s="442"/>
      <c r="J195" s="442"/>
      <c r="K195" s="442"/>
      <c r="L195" s="442"/>
      <c r="M195" s="442"/>
      <c r="N195" s="442"/>
      <c r="O195" s="442"/>
      <c r="P195" s="442"/>
      <c r="Q195" s="442"/>
      <c r="R195" s="442"/>
      <c r="S195" s="442"/>
      <c r="T195" s="442"/>
      <c r="U195" s="442"/>
      <c r="V195" s="442"/>
      <c r="W195" s="442"/>
      <c r="X195" s="442"/>
      <c r="Y195" s="442"/>
      <c r="Z195" s="442"/>
      <c r="AA195" s="442"/>
      <c r="AB195" s="442"/>
      <c r="AC195" s="442"/>
      <c r="AD195" s="442"/>
      <c r="AE195" s="442"/>
      <c r="AF195" s="442"/>
      <c r="AG195" s="442"/>
      <c r="AH195" s="442"/>
      <c r="AI195" s="442"/>
    </row>
    <row r="196" spans="2:35" s="452" customFormat="1" ht="12.75">
      <c r="B196" s="442"/>
      <c r="C196" s="442"/>
      <c r="D196" s="442"/>
      <c r="E196" s="442"/>
      <c r="F196" s="442"/>
      <c r="G196" s="442"/>
      <c r="H196" s="442"/>
      <c r="I196" s="442"/>
      <c r="J196" s="442"/>
      <c r="K196" s="442"/>
      <c r="L196" s="442"/>
      <c r="M196" s="442"/>
      <c r="N196" s="442"/>
      <c r="O196" s="442"/>
      <c r="P196" s="442"/>
      <c r="Q196" s="442"/>
      <c r="R196" s="442"/>
      <c r="S196" s="442"/>
      <c r="T196" s="442"/>
      <c r="U196" s="442"/>
      <c r="V196" s="442"/>
      <c r="W196" s="442"/>
      <c r="X196" s="442"/>
      <c r="Y196" s="442"/>
      <c r="Z196" s="442"/>
      <c r="AA196" s="442"/>
      <c r="AB196" s="442"/>
      <c r="AC196" s="442"/>
      <c r="AD196" s="442"/>
      <c r="AE196" s="442"/>
      <c r="AF196" s="442"/>
      <c r="AG196" s="442"/>
      <c r="AH196" s="442"/>
      <c r="AI196" s="442"/>
    </row>
    <row r="197" spans="2:35" s="452" customFormat="1" ht="12.75">
      <c r="B197" s="442"/>
      <c r="C197" s="442"/>
      <c r="D197" s="442"/>
      <c r="E197" s="442"/>
      <c r="F197" s="442"/>
      <c r="G197" s="442"/>
      <c r="H197" s="442"/>
      <c r="I197" s="442"/>
      <c r="J197" s="442"/>
      <c r="K197" s="442"/>
      <c r="L197" s="442"/>
      <c r="M197" s="442"/>
      <c r="N197" s="442"/>
      <c r="O197" s="442"/>
      <c r="P197" s="442"/>
      <c r="Q197" s="442"/>
      <c r="R197" s="442"/>
      <c r="S197" s="442"/>
      <c r="T197" s="442"/>
      <c r="U197" s="442"/>
      <c r="V197" s="442"/>
      <c r="W197" s="442"/>
      <c r="X197" s="442"/>
      <c r="Y197" s="442"/>
      <c r="Z197" s="442"/>
      <c r="AA197" s="442"/>
      <c r="AB197" s="442"/>
      <c r="AC197" s="442"/>
      <c r="AD197" s="442"/>
      <c r="AE197" s="442"/>
      <c r="AF197" s="442"/>
      <c r="AG197" s="442"/>
      <c r="AH197" s="442"/>
      <c r="AI197" s="442"/>
    </row>
    <row r="198" spans="2:35" s="452" customFormat="1" ht="12.75">
      <c r="B198" s="442"/>
      <c r="C198" s="442"/>
      <c r="D198" s="442"/>
      <c r="E198" s="442"/>
      <c r="F198" s="442"/>
      <c r="G198" s="442"/>
      <c r="H198" s="442"/>
      <c r="I198" s="442"/>
      <c r="J198" s="442"/>
      <c r="K198" s="442"/>
      <c r="L198" s="442"/>
      <c r="M198" s="442"/>
      <c r="N198" s="442"/>
      <c r="O198" s="442"/>
      <c r="P198" s="442"/>
      <c r="Q198" s="442"/>
      <c r="R198" s="442"/>
      <c r="S198" s="442"/>
      <c r="T198" s="442"/>
      <c r="U198" s="442"/>
      <c r="V198" s="442"/>
      <c r="W198" s="442"/>
      <c r="X198" s="442"/>
      <c r="Y198" s="442"/>
      <c r="Z198" s="442"/>
      <c r="AA198" s="442"/>
      <c r="AB198" s="442"/>
      <c r="AC198" s="442"/>
      <c r="AD198" s="442"/>
      <c r="AE198" s="442"/>
      <c r="AF198" s="442"/>
      <c r="AG198" s="442"/>
      <c r="AH198" s="442"/>
      <c r="AI198" s="442"/>
    </row>
    <row r="199" spans="2:35" s="452" customFormat="1" ht="12.75">
      <c r="B199" s="442"/>
      <c r="C199" s="442"/>
      <c r="D199" s="442"/>
      <c r="E199" s="442"/>
      <c r="F199" s="442"/>
      <c r="G199" s="442"/>
      <c r="H199" s="442"/>
      <c r="I199" s="442"/>
      <c r="J199" s="442"/>
      <c r="K199" s="442"/>
      <c r="L199" s="442"/>
      <c r="M199" s="442"/>
      <c r="N199" s="442"/>
      <c r="O199" s="442"/>
      <c r="P199" s="442"/>
      <c r="Q199" s="442"/>
      <c r="R199" s="442"/>
      <c r="S199" s="442"/>
      <c r="T199" s="442"/>
      <c r="U199" s="442"/>
      <c r="V199" s="442"/>
      <c r="W199" s="442"/>
      <c r="X199" s="442"/>
      <c r="Y199" s="442"/>
      <c r="Z199" s="442"/>
      <c r="AA199" s="442"/>
      <c r="AB199" s="442"/>
      <c r="AC199" s="442"/>
      <c r="AD199" s="442"/>
      <c r="AE199" s="442"/>
      <c r="AF199" s="442"/>
      <c r="AG199" s="442"/>
      <c r="AH199" s="442"/>
      <c r="AI199" s="442"/>
    </row>
    <row r="200" spans="2:35" s="452" customFormat="1" ht="12.75">
      <c r="B200" s="442"/>
      <c r="C200" s="442"/>
      <c r="D200" s="442"/>
      <c r="E200" s="442"/>
      <c r="F200" s="442"/>
      <c r="G200" s="442"/>
      <c r="H200" s="442"/>
      <c r="I200" s="442"/>
      <c r="J200" s="442"/>
      <c r="K200" s="442"/>
      <c r="L200" s="442"/>
      <c r="M200" s="442"/>
      <c r="N200" s="442"/>
      <c r="O200" s="442"/>
      <c r="P200" s="442"/>
      <c r="Q200" s="442"/>
      <c r="R200" s="442"/>
      <c r="S200" s="442"/>
      <c r="T200" s="442"/>
      <c r="U200" s="442"/>
      <c r="V200" s="442"/>
      <c r="W200" s="442"/>
      <c r="X200" s="442"/>
      <c r="Y200" s="442"/>
      <c r="Z200" s="442"/>
      <c r="AA200" s="442"/>
      <c r="AB200" s="442"/>
      <c r="AC200" s="442"/>
      <c r="AD200" s="442"/>
      <c r="AE200" s="442"/>
      <c r="AF200" s="442"/>
      <c r="AG200" s="442"/>
      <c r="AH200" s="442"/>
      <c r="AI200" s="442"/>
    </row>
    <row r="201" spans="2:35" s="452" customFormat="1" ht="12.75">
      <c r="B201" s="442"/>
      <c r="C201" s="442"/>
      <c r="D201" s="442"/>
      <c r="E201" s="442"/>
      <c r="F201" s="442"/>
      <c r="G201" s="442"/>
      <c r="H201" s="442"/>
      <c r="I201" s="442"/>
      <c r="J201" s="442"/>
      <c r="K201" s="442"/>
      <c r="L201" s="442"/>
      <c r="M201" s="442"/>
      <c r="N201" s="442"/>
      <c r="O201" s="442"/>
      <c r="P201" s="442"/>
      <c r="Q201" s="442"/>
      <c r="R201" s="442"/>
      <c r="S201" s="442"/>
      <c r="T201" s="442"/>
      <c r="U201" s="442"/>
      <c r="V201" s="442"/>
      <c r="W201" s="442"/>
      <c r="X201" s="442"/>
      <c r="Y201" s="442"/>
      <c r="Z201" s="442"/>
      <c r="AA201" s="442"/>
      <c r="AB201" s="442"/>
      <c r="AC201" s="442"/>
      <c r="AD201" s="442"/>
      <c r="AE201" s="442"/>
      <c r="AF201" s="442"/>
      <c r="AG201" s="442"/>
      <c r="AH201" s="442"/>
      <c r="AI201" s="442"/>
    </row>
    <row r="202" spans="2:35" s="452" customFormat="1" ht="12.75">
      <c r="B202" s="442"/>
      <c r="C202" s="442"/>
      <c r="D202" s="442"/>
      <c r="E202" s="442"/>
      <c r="F202" s="442"/>
      <c r="G202" s="442"/>
      <c r="H202" s="442"/>
      <c r="I202" s="442"/>
      <c r="J202" s="442"/>
      <c r="K202" s="442"/>
      <c r="L202" s="442"/>
      <c r="M202" s="442"/>
      <c r="N202" s="442"/>
      <c r="O202" s="442"/>
      <c r="P202" s="442"/>
      <c r="Q202" s="442"/>
      <c r="R202" s="442"/>
      <c r="S202" s="442"/>
      <c r="T202" s="442"/>
      <c r="U202" s="442"/>
      <c r="V202" s="442"/>
      <c r="W202" s="442"/>
      <c r="X202" s="442"/>
      <c r="Y202" s="442"/>
      <c r="Z202" s="442"/>
      <c r="AA202" s="442"/>
      <c r="AB202" s="442"/>
      <c r="AC202" s="442"/>
      <c r="AD202" s="442"/>
      <c r="AE202" s="442"/>
      <c r="AF202" s="442"/>
      <c r="AG202" s="442"/>
      <c r="AH202" s="442"/>
      <c r="AI202" s="442"/>
    </row>
    <row r="203" spans="2:35" s="452" customFormat="1" ht="12.75">
      <c r="B203" s="442"/>
      <c r="C203" s="442"/>
      <c r="D203" s="442"/>
      <c r="E203" s="442"/>
      <c r="F203" s="442"/>
      <c r="G203" s="442"/>
      <c r="H203" s="442"/>
      <c r="I203" s="442"/>
      <c r="J203" s="442"/>
      <c r="K203" s="442"/>
      <c r="L203" s="442"/>
      <c r="M203" s="442"/>
      <c r="N203" s="442"/>
      <c r="O203" s="442"/>
      <c r="P203" s="442"/>
      <c r="Q203" s="442"/>
      <c r="R203" s="442"/>
      <c r="S203" s="442"/>
      <c r="T203" s="442"/>
      <c r="U203" s="442"/>
      <c r="V203" s="442"/>
      <c r="W203" s="442"/>
      <c r="X203" s="442"/>
      <c r="Y203" s="442"/>
      <c r="Z203" s="442"/>
      <c r="AA203" s="442"/>
      <c r="AB203" s="442"/>
      <c r="AC203" s="442"/>
      <c r="AD203" s="442"/>
      <c r="AE203" s="442"/>
      <c r="AF203" s="442"/>
      <c r="AG203" s="442"/>
      <c r="AH203" s="442"/>
      <c r="AI203" s="442"/>
    </row>
    <row r="204" spans="2:35" s="452" customFormat="1" ht="12.75">
      <c r="B204" s="442"/>
      <c r="C204" s="442"/>
      <c r="D204" s="442"/>
      <c r="E204" s="442"/>
      <c r="F204" s="442"/>
      <c r="G204" s="442"/>
      <c r="H204" s="442"/>
      <c r="I204" s="442"/>
      <c r="J204" s="442"/>
      <c r="K204" s="442"/>
      <c r="L204" s="442"/>
      <c r="M204" s="442"/>
      <c r="N204" s="442"/>
      <c r="O204" s="442"/>
      <c r="P204" s="442"/>
      <c r="Q204" s="442"/>
      <c r="R204" s="442"/>
      <c r="S204" s="442"/>
      <c r="T204" s="442"/>
      <c r="U204" s="442"/>
      <c r="V204" s="442"/>
      <c r="W204" s="442"/>
      <c r="X204" s="442"/>
      <c r="Y204" s="442"/>
      <c r="Z204" s="442"/>
      <c r="AA204" s="442"/>
      <c r="AB204" s="442"/>
      <c r="AC204" s="442"/>
      <c r="AD204" s="442"/>
      <c r="AE204" s="442"/>
      <c r="AF204" s="442"/>
      <c r="AG204" s="442"/>
      <c r="AH204" s="442"/>
      <c r="AI204" s="442"/>
    </row>
    <row r="205" spans="2:35" s="452" customFormat="1" ht="12.75">
      <c r="B205" s="442"/>
      <c r="C205" s="442"/>
      <c r="D205" s="442"/>
      <c r="E205" s="442"/>
      <c r="F205" s="442"/>
      <c r="G205" s="442"/>
      <c r="H205" s="442"/>
      <c r="I205" s="442"/>
      <c r="J205" s="442"/>
      <c r="K205" s="442"/>
      <c r="L205" s="442"/>
      <c r="M205" s="442"/>
      <c r="N205" s="442"/>
      <c r="O205" s="442"/>
      <c r="P205" s="442"/>
      <c r="Q205" s="442"/>
      <c r="R205" s="442"/>
      <c r="S205" s="442"/>
      <c r="T205" s="442"/>
      <c r="U205" s="442"/>
      <c r="V205" s="442"/>
      <c r="W205" s="442"/>
      <c r="X205" s="442"/>
      <c r="Y205" s="442"/>
      <c r="Z205" s="442"/>
      <c r="AA205" s="442"/>
      <c r="AB205" s="442"/>
      <c r="AC205" s="442"/>
      <c r="AD205" s="442"/>
      <c r="AE205" s="442"/>
      <c r="AF205" s="442"/>
      <c r="AG205" s="442"/>
      <c r="AH205" s="442"/>
      <c r="AI205" s="442"/>
    </row>
    <row r="206" spans="9:35" s="452" customFormat="1" ht="12.75">
      <c r="I206" s="442"/>
      <c r="J206" s="442"/>
      <c r="K206" s="442"/>
      <c r="L206" s="442"/>
      <c r="M206" s="442"/>
      <c r="N206" s="442"/>
      <c r="O206" s="442"/>
      <c r="P206" s="442"/>
      <c r="Q206" s="442"/>
      <c r="R206" s="442"/>
      <c r="S206" s="442"/>
      <c r="T206" s="442"/>
      <c r="U206" s="442"/>
      <c r="V206" s="442"/>
      <c r="W206" s="442"/>
      <c r="X206" s="442"/>
      <c r="Y206" s="442"/>
      <c r="Z206" s="442"/>
      <c r="AA206" s="442"/>
      <c r="AB206" s="442"/>
      <c r="AC206" s="442"/>
      <c r="AD206" s="442"/>
      <c r="AE206" s="442"/>
      <c r="AF206" s="442"/>
      <c r="AG206" s="442"/>
      <c r="AH206" s="442"/>
      <c r="AI206" s="442"/>
    </row>
    <row r="207" spans="9:35" s="452" customFormat="1" ht="12.75">
      <c r="I207" s="442"/>
      <c r="J207" s="442"/>
      <c r="K207" s="442"/>
      <c r="L207" s="442"/>
      <c r="M207" s="442"/>
      <c r="N207" s="442"/>
      <c r="O207" s="442"/>
      <c r="P207" s="442"/>
      <c r="Q207" s="442"/>
      <c r="R207" s="442"/>
      <c r="S207" s="442"/>
      <c r="T207" s="442"/>
      <c r="U207" s="442"/>
      <c r="V207" s="442"/>
      <c r="W207" s="442"/>
      <c r="X207" s="442"/>
      <c r="Y207" s="442"/>
      <c r="Z207" s="442"/>
      <c r="AA207" s="442"/>
      <c r="AB207" s="442"/>
      <c r="AC207" s="442"/>
      <c r="AD207" s="442"/>
      <c r="AE207" s="442"/>
      <c r="AF207" s="442"/>
      <c r="AG207" s="442"/>
      <c r="AH207" s="442"/>
      <c r="AI207" s="442"/>
    </row>
    <row r="208" spans="9:35" s="452" customFormat="1" ht="12.75">
      <c r="I208" s="442"/>
      <c r="J208" s="442"/>
      <c r="K208" s="442"/>
      <c r="L208" s="442"/>
      <c r="M208" s="442"/>
      <c r="N208" s="442"/>
      <c r="O208" s="442"/>
      <c r="P208" s="442"/>
      <c r="Q208" s="442"/>
      <c r="R208" s="442"/>
      <c r="S208" s="442"/>
      <c r="T208" s="442"/>
      <c r="U208" s="442"/>
      <c r="V208" s="442"/>
      <c r="W208" s="442"/>
      <c r="X208" s="442"/>
      <c r="Y208" s="442"/>
      <c r="Z208" s="442"/>
      <c r="AA208" s="442"/>
      <c r="AB208" s="442"/>
      <c r="AC208" s="442"/>
      <c r="AD208" s="442"/>
      <c r="AE208" s="442"/>
      <c r="AF208" s="442"/>
      <c r="AG208" s="442"/>
      <c r="AH208" s="442"/>
      <c r="AI208" s="442"/>
    </row>
    <row r="209" spans="9:35" s="452" customFormat="1" ht="12.75">
      <c r="I209" s="442"/>
      <c r="J209" s="442"/>
      <c r="K209" s="442"/>
      <c r="L209" s="442"/>
      <c r="M209" s="442"/>
      <c r="N209" s="442"/>
      <c r="O209" s="442"/>
      <c r="P209" s="442"/>
      <c r="Q209" s="442"/>
      <c r="R209" s="442"/>
      <c r="S209" s="442"/>
      <c r="T209" s="442"/>
      <c r="U209" s="442"/>
      <c r="V209" s="442"/>
      <c r="W209" s="442"/>
      <c r="X209" s="442"/>
      <c r="Y209" s="442"/>
      <c r="Z209" s="442"/>
      <c r="AA209" s="442"/>
      <c r="AB209" s="442"/>
      <c r="AC209" s="442"/>
      <c r="AD209" s="442"/>
      <c r="AE209" s="442"/>
      <c r="AF209" s="442"/>
      <c r="AG209" s="442"/>
      <c r="AH209" s="442"/>
      <c r="AI209" s="442"/>
    </row>
    <row r="210" spans="9:35" s="452" customFormat="1" ht="12.75">
      <c r="I210" s="442"/>
      <c r="J210" s="442"/>
      <c r="K210" s="442"/>
      <c r="L210" s="442"/>
      <c r="M210" s="442"/>
      <c r="N210" s="442"/>
      <c r="O210" s="442"/>
      <c r="P210" s="442"/>
      <c r="Q210" s="442"/>
      <c r="R210" s="442"/>
      <c r="S210" s="442"/>
      <c r="T210" s="442"/>
      <c r="U210" s="442"/>
      <c r="V210" s="442"/>
      <c r="W210" s="442"/>
      <c r="X210" s="442"/>
      <c r="Y210" s="442"/>
      <c r="Z210" s="442"/>
      <c r="AA210" s="442"/>
      <c r="AB210" s="442"/>
      <c r="AC210" s="442"/>
      <c r="AD210" s="442"/>
      <c r="AE210" s="442"/>
      <c r="AF210" s="442"/>
      <c r="AG210" s="442"/>
      <c r="AH210" s="442"/>
      <c r="AI210" s="442"/>
    </row>
    <row r="211" spans="9:35" s="452" customFormat="1" ht="12.75">
      <c r="I211" s="442"/>
      <c r="J211" s="442"/>
      <c r="K211" s="442"/>
      <c r="L211" s="442"/>
      <c r="M211" s="442"/>
      <c r="N211" s="442"/>
      <c r="O211" s="442"/>
      <c r="P211" s="442"/>
      <c r="Q211" s="442"/>
      <c r="R211" s="442"/>
      <c r="S211" s="442"/>
      <c r="T211" s="442"/>
      <c r="U211" s="442"/>
      <c r="V211" s="442"/>
      <c r="W211" s="442"/>
      <c r="X211" s="442"/>
      <c r="Y211" s="442"/>
      <c r="Z211" s="442"/>
      <c r="AA211" s="442"/>
      <c r="AB211" s="442"/>
      <c r="AC211" s="442"/>
      <c r="AD211" s="442"/>
      <c r="AE211" s="442"/>
      <c r="AF211" s="442"/>
      <c r="AG211" s="442"/>
      <c r="AH211" s="442"/>
      <c r="AI211" s="442"/>
    </row>
    <row r="212" spans="9:35" s="452" customFormat="1" ht="12.75">
      <c r="I212" s="442"/>
      <c r="J212" s="442"/>
      <c r="K212" s="442"/>
      <c r="L212" s="442"/>
      <c r="M212" s="442"/>
      <c r="N212" s="442"/>
      <c r="O212" s="442"/>
      <c r="P212" s="442"/>
      <c r="Q212" s="442"/>
      <c r="R212" s="442"/>
      <c r="S212" s="442"/>
      <c r="T212" s="442"/>
      <c r="U212" s="442"/>
      <c r="V212" s="442"/>
      <c r="W212" s="442"/>
      <c r="X212" s="442"/>
      <c r="Y212" s="442"/>
      <c r="Z212" s="442"/>
      <c r="AA212" s="442"/>
      <c r="AB212" s="442"/>
      <c r="AC212" s="442"/>
      <c r="AD212" s="442"/>
      <c r="AE212" s="442"/>
      <c r="AF212" s="442"/>
      <c r="AG212" s="442"/>
      <c r="AH212" s="442"/>
      <c r="AI212" s="442"/>
    </row>
    <row r="213" spans="9:35" s="452" customFormat="1" ht="12.75">
      <c r="I213" s="442"/>
      <c r="J213" s="442"/>
      <c r="K213" s="442"/>
      <c r="L213" s="442"/>
      <c r="M213" s="442"/>
      <c r="N213" s="442"/>
      <c r="O213" s="442"/>
      <c r="P213" s="442"/>
      <c r="Q213" s="442"/>
      <c r="R213" s="442"/>
      <c r="S213" s="442"/>
      <c r="T213" s="442"/>
      <c r="U213" s="442"/>
      <c r="V213" s="442"/>
      <c r="W213" s="442"/>
      <c r="X213" s="442"/>
      <c r="Y213" s="442"/>
      <c r="Z213" s="442"/>
      <c r="AA213" s="442"/>
      <c r="AB213" s="442"/>
      <c r="AC213" s="442"/>
      <c r="AD213" s="442"/>
      <c r="AE213" s="442"/>
      <c r="AF213" s="442"/>
      <c r="AG213" s="442"/>
      <c r="AH213" s="442"/>
      <c r="AI213" s="442"/>
    </row>
    <row r="214" spans="9:35" s="452" customFormat="1" ht="12.75">
      <c r="I214" s="442"/>
      <c r="J214" s="442"/>
      <c r="K214" s="442"/>
      <c r="L214" s="442"/>
      <c r="M214" s="442"/>
      <c r="N214" s="442"/>
      <c r="O214" s="442"/>
      <c r="P214" s="442"/>
      <c r="Q214" s="442"/>
      <c r="R214" s="442"/>
      <c r="S214" s="442"/>
      <c r="T214" s="442"/>
      <c r="U214" s="442"/>
      <c r="V214" s="442"/>
      <c r="W214" s="442"/>
      <c r="X214" s="442"/>
      <c r="Y214" s="442"/>
      <c r="Z214" s="442"/>
      <c r="AA214" s="442"/>
      <c r="AB214" s="442"/>
      <c r="AC214" s="442"/>
      <c r="AD214" s="442"/>
      <c r="AE214" s="442"/>
      <c r="AF214" s="442"/>
      <c r="AG214" s="442"/>
      <c r="AH214" s="442"/>
      <c r="AI214" s="442"/>
    </row>
    <row r="215" spans="9:35" s="452" customFormat="1" ht="12.75">
      <c r="I215" s="442"/>
      <c r="J215" s="442"/>
      <c r="K215" s="442"/>
      <c r="L215" s="442"/>
      <c r="M215" s="442"/>
      <c r="N215" s="442"/>
      <c r="O215" s="442"/>
      <c r="P215" s="442"/>
      <c r="Q215" s="442"/>
      <c r="R215" s="442"/>
      <c r="S215" s="442"/>
      <c r="T215" s="442"/>
      <c r="U215" s="442"/>
      <c r="V215" s="442"/>
      <c r="W215" s="442"/>
      <c r="X215" s="442"/>
      <c r="Y215" s="442"/>
      <c r="Z215" s="442"/>
      <c r="AA215" s="442"/>
      <c r="AB215" s="442"/>
      <c r="AC215" s="442"/>
      <c r="AD215" s="442"/>
      <c r="AE215" s="442"/>
      <c r="AF215" s="442"/>
      <c r="AG215" s="442"/>
      <c r="AH215" s="442"/>
      <c r="AI215" s="442"/>
    </row>
    <row r="216" spans="9:35" s="452" customFormat="1" ht="12.75">
      <c r="I216" s="442"/>
      <c r="J216" s="442"/>
      <c r="K216" s="442"/>
      <c r="L216" s="442"/>
      <c r="M216" s="442"/>
      <c r="N216" s="442"/>
      <c r="O216" s="442"/>
      <c r="P216" s="442"/>
      <c r="Q216" s="442"/>
      <c r="R216" s="442"/>
      <c r="S216" s="442"/>
      <c r="T216" s="442"/>
      <c r="U216" s="442"/>
      <c r="V216" s="442"/>
      <c r="W216" s="442"/>
      <c r="X216" s="442"/>
      <c r="Y216" s="442"/>
      <c r="Z216" s="442"/>
      <c r="AA216" s="442"/>
      <c r="AB216" s="442"/>
      <c r="AC216" s="442"/>
      <c r="AD216" s="442"/>
      <c r="AE216" s="442"/>
      <c r="AF216" s="442"/>
      <c r="AG216" s="442"/>
      <c r="AH216" s="442"/>
      <c r="AI216" s="442"/>
    </row>
    <row r="217" spans="9:35" s="452" customFormat="1" ht="12.75">
      <c r="I217" s="442"/>
      <c r="J217" s="442"/>
      <c r="K217" s="442"/>
      <c r="L217" s="442"/>
      <c r="M217" s="442"/>
      <c r="N217" s="442"/>
      <c r="O217" s="442"/>
      <c r="P217" s="442"/>
      <c r="Q217" s="442"/>
      <c r="R217" s="442"/>
      <c r="S217" s="442"/>
      <c r="T217" s="442"/>
      <c r="U217" s="442"/>
      <c r="V217" s="442"/>
      <c r="W217" s="442"/>
      <c r="X217" s="442"/>
      <c r="Y217" s="442"/>
      <c r="Z217" s="442"/>
      <c r="AA217" s="442"/>
      <c r="AB217" s="442"/>
      <c r="AC217" s="442"/>
      <c r="AD217" s="442"/>
      <c r="AE217" s="442"/>
      <c r="AF217" s="442"/>
      <c r="AG217" s="442"/>
      <c r="AH217" s="442"/>
      <c r="AI217" s="442"/>
    </row>
    <row r="218" spans="9:35" s="452" customFormat="1" ht="12.75">
      <c r="I218" s="442"/>
      <c r="J218" s="442"/>
      <c r="K218" s="442"/>
      <c r="L218" s="442"/>
      <c r="M218" s="442"/>
      <c r="N218" s="442"/>
      <c r="O218" s="442"/>
      <c r="P218" s="442"/>
      <c r="Q218" s="442"/>
      <c r="R218" s="442"/>
      <c r="S218" s="442"/>
      <c r="T218" s="442"/>
      <c r="U218" s="442"/>
      <c r="V218" s="442"/>
      <c r="W218" s="442"/>
      <c r="X218" s="442"/>
      <c r="Y218" s="442"/>
      <c r="Z218" s="442"/>
      <c r="AA218" s="442"/>
      <c r="AB218" s="442"/>
      <c r="AC218" s="442"/>
      <c r="AD218" s="442"/>
      <c r="AE218" s="442"/>
      <c r="AF218" s="442"/>
      <c r="AG218" s="442"/>
      <c r="AH218" s="442"/>
      <c r="AI218" s="442"/>
    </row>
    <row r="219" spans="9:35" s="452" customFormat="1" ht="12.75">
      <c r="I219" s="442"/>
      <c r="J219" s="442"/>
      <c r="K219" s="442"/>
      <c r="L219" s="442"/>
      <c r="M219" s="442"/>
      <c r="N219" s="442"/>
      <c r="O219" s="442"/>
      <c r="P219" s="442"/>
      <c r="Q219" s="442"/>
      <c r="R219" s="442"/>
      <c r="S219" s="442"/>
      <c r="T219" s="442"/>
      <c r="U219" s="442"/>
      <c r="V219" s="442"/>
      <c r="W219" s="442"/>
      <c r="X219" s="442"/>
      <c r="Y219" s="442"/>
      <c r="Z219" s="442"/>
      <c r="AA219" s="442"/>
      <c r="AB219" s="442"/>
      <c r="AC219" s="442"/>
      <c r="AD219" s="442"/>
      <c r="AE219" s="442"/>
      <c r="AF219" s="442"/>
      <c r="AG219" s="442"/>
      <c r="AH219" s="442"/>
      <c r="AI219" s="442"/>
    </row>
    <row r="220" spans="9:35" s="452" customFormat="1" ht="12.75">
      <c r="I220" s="442"/>
      <c r="J220" s="442"/>
      <c r="K220" s="442"/>
      <c r="L220" s="442"/>
      <c r="M220" s="442"/>
      <c r="N220" s="442"/>
      <c r="O220" s="442"/>
      <c r="P220" s="442"/>
      <c r="Q220" s="442"/>
      <c r="R220" s="442"/>
      <c r="S220" s="442"/>
      <c r="T220" s="442"/>
      <c r="U220" s="442"/>
      <c r="V220" s="442"/>
      <c r="W220" s="442"/>
      <c r="X220" s="442"/>
      <c r="Y220" s="442"/>
      <c r="Z220" s="442"/>
      <c r="AA220" s="442"/>
      <c r="AB220" s="442"/>
      <c r="AC220" s="442"/>
      <c r="AD220" s="442"/>
      <c r="AE220" s="442"/>
      <c r="AF220" s="442"/>
      <c r="AG220" s="442"/>
      <c r="AH220" s="442"/>
      <c r="AI220" s="442"/>
    </row>
    <row r="221" spans="9:35" s="452" customFormat="1" ht="12.75">
      <c r="I221" s="442"/>
      <c r="J221" s="442"/>
      <c r="K221" s="442"/>
      <c r="L221" s="442"/>
      <c r="M221" s="442"/>
      <c r="N221" s="442"/>
      <c r="O221" s="442"/>
      <c r="P221" s="442"/>
      <c r="Q221" s="442"/>
      <c r="R221" s="442"/>
      <c r="S221" s="442"/>
      <c r="T221" s="442"/>
      <c r="U221" s="442"/>
      <c r="V221" s="442"/>
      <c r="W221" s="442"/>
      <c r="X221" s="442"/>
      <c r="Y221" s="442"/>
      <c r="Z221" s="442"/>
      <c r="AA221" s="442"/>
      <c r="AB221" s="442"/>
      <c r="AC221" s="442"/>
      <c r="AD221" s="442"/>
      <c r="AE221" s="442"/>
      <c r="AF221" s="442"/>
      <c r="AG221" s="442"/>
      <c r="AH221" s="442"/>
      <c r="AI221" s="442"/>
    </row>
    <row r="222" spans="9:35" s="452" customFormat="1" ht="12.75">
      <c r="I222" s="442"/>
      <c r="J222" s="442"/>
      <c r="K222" s="442"/>
      <c r="L222" s="442"/>
      <c r="M222" s="442"/>
      <c r="N222" s="442"/>
      <c r="O222" s="442"/>
      <c r="P222" s="442"/>
      <c r="Q222" s="442"/>
      <c r="R222" s="442"/>
      <c r="S222" s="442"/>
      <c r="T222" s="442"/>
      <c r="U222" s="442"/>
      <c r="V222" s="442"/>
      <c r="W222" s="442"/>
      <c r="X222" s="442"/>
      <c r="Y222" s="442"/>
      <c r="Z222" s="442"/>
      <c r="AA222" s="442"/>
      <c r="AB222" s="442"/>
      <c r="AC222" s="442"/>
      <c r="AD222" s="442"/>
      <c r="AE222" s="442"/>
      <c r="AF222" s="442"/>
      <c r="AG222" s="442"/>
      <c r="AH222" s="442"/>
      <c r="AI222" s="442"/>
    </row>
    <row r="223" spans="9:35" s="452" customFormat="1" ht="12.75">
      <c r="I223" s="442"/>
      <c r="J223" s="442"/>
      <c r="K223" s="442"/>
      <c r="L223" s="442"/>
      <c r="M223" s="442"/>
      <c r="N223" s="442"/>
      <c r="O223" s="442"/>
      <c r="P223" s="442"/>
      <c r="Q223" s="442"/>
      <c r="R223" s="442"/>
      <c r="S223" s="442"/>
      <c r="T223" s="442"/>
      <c r="U223" s="442"/>
      <c r="V223" s="442"/>
      <c r="W223" s="442"/>
      <c r="X223" s="442"/>
      <c r="Y223" s="442"/>
      <c r="Z223" s="442"/>
      <c r="AA223" s="442"/>
      <c r="AB223" s="442"/>
      <c r="AC223" s="442"/>
      <c r="AD223" s="442"/>
      <c r="AE223" s="442"/>
      <c r="AF223" s="442"/>
      <c r="AG223" s="442"/>
      <c r="AH223" s="442"/>
      <c r="AI223" s="442"/>
    </row>
    <row r="224" spans="9:35" s="452" customFormat="1" ht="12.75">
      <c r="I224" s="442"/>
      <c r="J224" s="442"/>
      <c r="K224" s="442"/>
      <c r="L224" s="442"/>
      <c r="M224" s="442"/>
      <c r="N224" s="442"/>
      <c r="O224" s="442"/>
      <c r="P224" s="442"/>
      <c r="Q224" s="442"/>
      <c r="R224" s="442"/>
      <c r="S224" s="442"/>
      <c r="T224" s="442"/>
      <c r="U224" s="442"/>
      <c r="V224" s="442"/>
      <c r="W224" s="442"/>
      <c r="X224" s="442"/>
      <c r="Y224" s="442"/>
      <c r="Z224" s="442"/>
      <c r="AA224" s="442"/>
      <c r="AB224" s="442"/>
      <c r="AC224" s="442"/>
      <c r="AD224" s="442"/>
      <c r="AE224" s="442"/>
      <c r="AF224" s="442"/>
      <c r="AG224" s="442"/>
      <c r="AH224" s="442"/>
      <c r="AI224" s="442"/>
    </row>
    <row r="225" spans="9:35" s="452" customFormat="1" ht="12.75">
      <c r="I225" s="442"/>
      <c r="J225" s="442"/>
      <c r="K225" s="442"/>
      <c r="L225" s="442"/>
      <c r="M225" s="442"/>
      <c r="N225" s="442"/>
      <c r="O225" s="442"/>
      <c r="P225" s="442"/>
      <c r="Q225" s="442"/>
      <c r="R225" s="442"/>
      <c r="S225" s="442"/>
      <c r="T225" s="442"/>
      <c r="U225" s="442"/>
      <c r="V225" s="442"/>
      <c r="W225" s="442"/>
      <c r="X225" s="442"/>
      <c r="Y225" s="442"/>
      <c r="Z225" s="442"/>
      <c r="AA225" s="442"/>
      <c r="AB225" s="442"/>
      <c r="AC225" s="442"/>
      <c r="AD225" s="442"/>
      <c r="AE225" s="442"/>
      <c r="AF225" s="442"/>
      <c r="AG225" s="442"/>
      <c r="AH225" s="442"/>
      <c r="AI225" s="442"/>
    </row>
    <row r="226" spans="9:35" s="452" customFormat="1" ht="12.75">
      <c r="I226" s="442"/>
      <c r="J226" s="442"/>
      <c r="K226" s="442"/>
      <c r="L226" s="442"/>
      <c r="M226" s="442"/>
      <c r="N226" s="442"/>
      <c r="O226" s="442"/>
      <c r="P226" s="442"/>
      <c r="Q226" s="442"/>
      <c r="R226" s="442"/>
      <c r="S226" s="442"/>
      <c r="T226" s="442"/>
      <c r="U226" s="442"/>
      <c r="V226" s="442"/>
      <c r="W226" s="442"/>
      <c r="X226" s="442"/>
      <c r="Y226" s="442"/>
      <c r="Z226" s="442"/>
      <c r="AA226" s="442"/>
      <c r="AB226" s="442"/>
      <c r="AC226" s="442"/>
      <c r="AD226" s="442"/>
      <c r="AE226" s="442"/>
      <c r="AF226" s="442"/>
      <c r="AG226" s="442"/>
      <c r="AH226" s="442"/>
      <c r="AI226" s="442"/>
    </row>
    <row r="227" spans="9:35" s="452" customFormat="1" ht="12.75">
      <c r="I227" s="442"/>
      <c r="J227" s="442"/>
      <c r="K227" s="442"/>
      <c r="L227" s="442"/>
      <c r="M227" s="442"/>
      <c r="N227" s="442"/>
      <c r="O227" s="442"/>
      <c r="P227" s="442"/>
      <c r="Q227" s="442"/>
      <c r="R227" s="442"/>
      <c r="S227" s="442"/>
      <c r="T227" s="442"/>
      <c r="U227" s="442"/>
      <c r="V227" s="442"/>
      <c r="W227" s="442"/>
      <c r="X227" s="442"/>
      <c r="Y227" s="442"/>
      <c r="Z227" s="442"/>
      <c r="AA227" s="442"/>
      <c r="AB227" s="442"/>
      <c r="AC227" s="442"/>
      <c r="AD227" s="442"/>
      <c r="AE227" s="442"/>
      <c r="AF227" s="442"/>
      <c r="AG227" s="442"/>
      <c r="AH227" s="442"/>
      <c r="AI227" s="442"/>
    </row>
    <row r="228" spans="9:35" s="452" customFormat="1" ht="12.75">
      <c r="I228" s="442"/>
      <c r="J228" s="442"/>
      <c r="K228" s="442"/>
      <c r="L228" s="442"/>
      <c r="M228" s="442"/>
      <c r="N228" s="442"/>
      <c r="O228" s="442"/>
      <c r="P228" s="442"/>
      <c r="Q228" s="442"/>
      <c r="R228" s="442"/>
      <c r="S228" s="442"/>
      <c r="T228" s="442"/>
      <c r="U228" s="442"/>
      <c r="V228" s="442"/>
      <c r="W228" s="442"/>
      <c r="X228" s="442"/>
      <c r="Y228" s="442"/>
      <c r="Z228" s="442"/>
      <c r="AA228" s="442"/>
      <c r="AB228" s="442"/>
      <c r="AC228" s="442"/>
      <c r="AD228" s="442"/>
      <c r="AE228" s="442"/>
      <c r="AF228" s="442"/>
      <c r="AG228" s="442"/>
      <c r="AH228" s="442"/>
      <c r="AI228" s="442"/>
    </row>
    <row r="229" spans="9:35" s="452" customFormat="1" ht="12.75">
      <c r="I229" s="442"/>
      <c r="J229" s="442"/>
      <c r="K229" s="442"/>
      <c r="L229" s="442"/>
      <c r="M229" s="442"/>
      <c r="N229" s="442"/>
      <c r="O229" s="442"/>
      <c r="P229" s="442"/>
      <c r="Q229" s="442"/>
      <c r="R229" s="442"/>
      <c r="S229" s="442"/>
      <c r="T229" s="442"/>
      <c r="U229" s="442"/>
      <c r="V229" s="442"/>
      <c r="W229" s="442"/>
      <c r="X229" s="442"/>
      <c r="Y229" s="442"/>
      <c r="Z229" s="442"/>
      <c r="AA229" s="442"/>
      <c r="AB229" s="442"/>
      <c r="AC229" s="442"/>
      <c r="AD229" s="442"/>
      <c r="AE229" s="442"/>
      <c r="AF229" s="442"/>
      <c r="AG229" s="442"/>
      <c r="AH229" s="442"/>
      <c r="AI229" s="442"/>
    </row>
    <row r="230" spans="9:35" s="452" customFormat="1" ht="12.75">
      <c r="I230" s="442"/>
      <c r="J230" s="442"/>
      <c r="K230" s="442"/>
      <c r="L230" s="442"/>
      <c r="M230" s="442"/>
      <c r="N230" s="442"/>
      <c r="O230" s="442"/>
      <c r="P230" s="442"/>
      <c r="Q230" s="442"/>
      <c r="R230" s="442"/>
      <c r="S230" s="442"/>
      <c r="T230" s="442"/>
      <c r="U230" s="442"/>
      <c r="V230" s="442"/>
      <c r="W230" s="442"/>
      <c r="X230" s="442"/>
      <c r="Y230" s="442"/>
      <c r="Z230" s="442"/>
      <c r="AA230" s="442"/>
      <c r="AB230" s="442"/>
      <c r="AC230" s="442"/>
      <c r="AD230" s="442"/>
      <c r="AE230" s="442"/>
      <c r="AF230" s="442"/>
      <c r="AG230" s="442"/>
      <c r="AH230" s="442"/>
      <c r="AI230" s="442"/>
    </row>
    <row r="231" spans="9:35" s="452" customFormat="1" ht="12.75">
      <c r="I231" s="442"/>
      <c r="J231" s="442"/>
      <c r="K231" s="442"/>
      <c r="L231" s="442"/>
      <c r="M231" s="442"/>
      <c r="N231" s="442"/>
      <c r="O231" s="442"/>
      <c r="P231" s="442"/>
      <c r="Q231" s="442"/>
      <c r="R231" s="442"/>
      <c r="S231" s="442"/>
      <c r="T231" s="442"/>
      <c r="U231" s="442"/>
      <c r="V231" s="442"/>
      <c r="W231" s="442"/>
      <c r="X231" s="442"/>
      <c r="Y231" s="442"/>
      <c r="Z231" s="442"/>
      <c r="AA231" s="442"/>
      <c r="AB231" s="442"/>
      <c r="AC231" s="442"/>
      <c r="AD231" s="442"/>
      <c r="AE231" s="442"/>
      <c r="AF231" s="442"/>
      <c r="AG231" s="442"/>
      <c r="AH231" s="442"/>
      <c r="AI231" s="442"/>
    </row>
    <row r="232" spans="9:35" s="452" customFormat="1" ht="12.75">
      <c r="I232" s="442"/>
      <c r="J232" s="442"/>
      <c r="K232" s="442"/>
      <c r="L232" s="442"/>
      <c r="M232" s="442"/>
      <c r="N232" s="442"/>
      <c r="O232" s="442"/>
      <c r="P232" s="442"/>
      <c r="Q232" s="442"/>
      <c r="R232" s="442"/>
      <c r="S232" s="442"/>
      <c r="T232" s="442"/>
      <c r="U232" s="442"/>
      <c r="V232" s="442"/>
      <c r="W232" s="442"/>
      <c r="X232" s="442"/>
      <c r="Y232" s="442"/>
      <c r="Z232" s="442"/>
      <c r="AA232" s="442"/>
      <c r="AB232" s="442"/>
      <c r="AC232" s="442"/>
      <c r="AD232" s="442"/>
      <c r="AE232" s="442"/>
      <c r="AF232" s="442"/>
      <c r="AG232" s="442"/>
      <c r="AH232" s="442"/>
      <c r="AI232" s="442"/>
    </row>
  </sheetData>
  <sheetProtection password="EF65" sheet="1" objects="1" scenarios="1" formatRows="0" insertRows="0" deleteRows="0"/>
  <mergeCells count="73">
    <mergeCell ref="C47:H47"/>
    <mergeCell ref="B61:H61"/>
    <mergeCell ref="B63:H63"/>
    <mergeCell ref="B54:H54"/>
    <mergeCell ref="B55:H55"/>
    <mergeCell ref="C56:H56"/>
    <mergeCell ref="B72:H72"/>
    <mergeCell ref="B70:H70"/>
    <mergeCell ref="B68:G68"/>
    <mergeCell ref="B71:H71"/>
    <mergeCell ref="B69:G69"/>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C46:H46"/>
    <mergeCell ref="C41:H41"/>
    <mergeCell ref="C40:H40"/>
    <mergeCell ref="C36:H36"/>
    <mergeCell ref="C42:H42"/>
    <mergeCell ref="C37:H37"/>
    <mergeCell ref="C38:H38"/>
    <mergeCell ref="C44:H44"/>
    <mergeCell ref="C43:H43"/>
    <mergeCell ref="C45:H4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11:H11"/>
    <mergeCell ref="C10:H10"/>
    <mergeCell ref="C15:H15"/>
    <mergeCell ref="C12:H12"/>
    <mergeCell ref="C17:H17"/>
    <mergeCell ref="C13:H13"/>
  </mergeCells>
  <pageMargins left="0.3937007874015748" right="0.3937007874015748" top="0.984251968503937" bottom="0.7874015748031497" header="0.5118110236220472" footer="0.5118110236220472"/>
  <pageSetup orientation="portrait" paperSize="9" r:id="rId3"/>
  <headerFooter alignWithMargins="0"/>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676"/>
  <sheetViews>
    <sheetView workbookViewId="0" topLeftCell="XFD1048576">
      <selection pane="topLeft" activeCell="A1" sqref="A1:XFD1048576"/>
    </sheetView>
  </sheetViews>
  <sheetFormatPr defaultColWidth="0" defaultRowHeight="15" customHeight="1" zeroHeight="1"/>
  <cols>
    <col min="1" max="1" width="16" hidden="1" customWidth="1"/>
    <col min="2" max="2" width="18.714285714285715" hidden="1" customWidth="1"/>
    <col min="3" max="4" width="14.714285714285714" hidden="1" customWidth="1"/>
    <col min="5" max="6" width="16" hidden="1" customWidth="1"/>
    <col min="7" max="7" width="14.714285714285714" hidden="1" customWidth="1"/>
    <col min="8" max="8" width="12.857142857142858" hidden="1" customWidth="1"/>
    <col min="9" max="10" width="14.714285714285714" hidden="1" customWidth="1"/>
    <col min="11" max="13" width="13.571428571428571" hidden="1" customWidth="1"/>
    <col min="14" max="18" width="17.428571428571427" hidden="1" customWidth="1"/>
    <col min="19" max="23" width="13.142857142857142" hidden="1" customWidth="1"/>
    <col min="24" max="28" width="17" hidden="1" customWidth="1"/>
    <col min="29" max="29" width="16" hidden="1" customWidth="1"/>
    <col min="30" max="30" width="18.285714285714285" hidden="1" customWidth="1"/>
    <col min="31" max="31" width="18.142857142857142" hidden="1" customWidth="1"/>
    <col min="32" max="32" width="20" hidden="1" customWidth="1"/>
    <col min="33" max="33" width="21.428571428571427" hidden="1" customWidth="1"/>
    <col min="34" max="34" width="21" hidden="1" customWidth="1"/>
    <col min="35" max="35" width="20" hidden="1" customWidth="1"/>
    <col min="36" max="36" width="21.428571428571427" hidden="1" customWidth="1"/>
    <col min="37" max="37" width="21" hidden="1" customWidth="1"/>
    <col min="38" max="38" width="18.285714285714285" hidden="1" customWidth="1"/>
    <col min="39" max="16384" width="14.142857142857142" hidden="1"/>
  </cols>
  <sheetData>
    <row r="1" spans="1:16" ht="15" customHeight="1" hidden="1">
      <c r="A1" s="307" t="s">
        <v>875</v>
      </c>
      <c r="D1" s="307" t="s">
        <v>876</v>
      </c>
      <c r="G1" s="307" t="s">
        <v>1154</v>
      </c>
      <c r="J1" s="516" t="s">
        <v>1231</v>
      </c>
      <c r="M1" s="516" t="s">
        <v>1270</v>
      </c>
      <c r="P1" s="307"/>
    </row>
    <row r="2" spans="1:14" ht="15" customHeight="1" hidden="1">
      <c r="A2" s="503" t="s">
        <v>846</v>
      </c>
      <c r="B2" s="503" t="e">
        <f>VLOOKUP(ZAKL_DATA!B13,FU!B3:C17,2,FALSE)</f>
        <v>#N/A</v>
      </c>
      <c r="D2" s="514" t="s">
        <v>877</v>
      </c>
      <c r="E2" s="356">
        <f>ZAKL_DATA!B26</f>
        <v>0.0</v>
      </c>
      <c r="G2" s="503" t="s">
        <v>1156</v>
      </c>
      <c r="H2" s="356" t="str">
        <f>TEXT('2'!C6,"DD.MM.RRRR")</f>
        <v>31.12.2020</v>
      </c>
      <c r="J2" s="503" t="s">
        <v>1233</v>
      </c>
      <c r="K2" s="503" t="str">
        <f>IF(ISNUMBER('4'!E19),'4'!E19,"")</f>
        <v/>
      </c>
      <c r="M2" s="503" t="s">
        <v>1271</v>
      </c>
      <c r="N2" s="503"/>
    </row>
    <row r="3" spans="1:14" ht="15" customHeight="1" hidden="1">
      <c r="A3" s="503" t="s">
        <v>847</v>
      </c>
      <c r="B3" s="503" t="e">
        <f>VLOOKUP(ZAKL_DATA!B14,FU!E3:F204,2,FALSE)</f>
        <v>#N/A</v>
      </c>
      <c r="D3" s="510" t="s">
        <v>878</v>
      </c>
      <c r="E3" s="503">
        <f>IF(ISNUMBER(FIND("-",ZAKL_DATA!B32)),MID(ZAKL_DATA!B32,(FIND("-",ZAKL_DATA!B32,1))+1,LEN(ZAKL_DATA!B32)),ZAKL_DATA!B32)</f>
        <v>0.0</v>
      </c>
      <c r="G3" s="503" t="s">
        <v>1160</v>
      </c>
      <c r="H3" s="503">
        <f>'2'!E5</f>
        <v>0.0</v>
      </c>
      <c r="J3" s="503" t="s">
        <v>1234</v>
      </c>
      <c r="K3" s="503" t="str">
        <f>IF(ISNUMBER('4'!E20),'4'!E20,"")</f>
        <v/>
      </c>
      <c r="M3" s="503" t="s">
        <v>1272</v>
      </c>
      <c r="N3" s="356" t="str">
        <f>IF('5'!C31&lt;&gt;"",TEXT('5'!C31,"DD.MM.RRRR"),"")</f>
        <v/>
      </c>
    </row>
    <row r="4" spans="1:14" ht="15" customHeight="1" hidden="1">
      <c r="A4" s="505" t="s">
        <v>848</v>
      </c>
      <c r="B4" s="356" t="str">
        <f>TEXT('1'!F26,"DD.MM.RRRR")</f>
        <v>01.01.2020</v>
      </c>
      <c r="D4" s="510" t="s">
        <v>879</v>
      </c>
      <c r="E4" s="503"/>
      <c r="G4" s="503" t="s">
        <v>1161</v>
      </c>
      <c r="H4" s="503">
        <f>'2'!E18</f>
        <v>0.0</v>
      </c>
      <c r="I4" s="191"/>
      <c r="J4" s="503" t="s">
        <v>1235</v>
      </c>
      <c r="K4" s="503" t="str">
        <f>IF(ISNUMBER('4'!E21),'4'!E21,"")</f>
        <v/>
      </c>
      <c r="M4" s="503" t="s">
        <v>1273</v>
      </c>
      <c r="N4" s="356" t="str">
        <f>IF('5'!B31&lt;&gt;"",TEXT('5'!B31,"DD.MM.RRRR"),"")</f>
        <v/>
      </c>
    </row>
    <row r="5" spans="1:14" ht="15" customHeight="1" hidden="1">
      <c r="A5" s="505" t="s">
        <v>849</v>
      </c>
      <c r="B5" s="356" t="str">
        <f>TEXT('1'!H26,"DD.MM.RRRR")</f>
        <v>31.12.2020</v>
      </c>
      <c r="D5" s="510" t="s">
        <v>880</v>
      </c>
      <c r="E5" s="513" t="str">
        <f>IF(ISNUMBER(FIND("/",ZAKL_DATA!B17)),MID(ZAKL_DATA!B17,(FIND("/",ZAKL_DATA!B17,1))+1,LEN(ZAKL_DATA!B17)),"")</f>
        <v/>
      </c>
      <c r="G5" s="503" t="s">
        <v>1162</v>
      </c>
      <c r="H5" s="503">
        <f>'2'!E19</f>
        <v>0.0</v>
      </c>
      <c r="I5" s="191"/>
      <c r="J5" s="503" t="s">
        <v>1236</v>
      </c>
      <c r="K5" s="503" t="str">
        <f>IF(ISNUMBER('4'!E22),'4'!E22,"")</f>
        <v/>
      </c>
      <c r="M5" s="503" t="s">
        <v>1274</v>
      </c>
      <c r="N5" s="356" t="str">
        <f>IF('5'!C32&lt;&gt;"",TEXT('5'!C32,"DD.MM.RRRR"),"")</f>
        <v/>
      </c>
    </row>
    <row r="6" spans="1:14" ht="15" customHeight="1" hidden="1">
      <c r="A6" s="505" t="s">
        <v>866</v>
      </c>
      <c r="B6" s="506" t="str">
        <f>TEXT('1'!H26,"DD.MM.RRRR")</f>
        <v>31.12.2020</v>
      </c>
      <c r="D6" s="510" t="s">
        <v>881</v>
      </c>
      <c r="E6" s="503">
        <f>IF(ISNUMBER(FIND("/",ZAKL_DATA!B17)),LEFT(ZAKL_DATA!B17,(FIND("/",ZAKL_DATA!B17,1))-1),ZAKL_DATA!B17)</f>
        <v>0.0</v>
      </c>
      <c r="G6" s="503" t="s">
        <v>1163</v>
      </c>
      <c r="H6" s="503">
        <f>'2'!E21</f>
        <v>0.0</v>
      </c>
      <c r="J6" s="503" t="s">
        <v>1232</v>
      </c>
      <c r="K6" s="503" t="str">
        <f>IF(ISNUMBER('4'!E23),'4'!E23,"")</f>
        <v/>
      </c>
      <c r="M6" s="503" t="s">
        <v>1275</v>
      </c>
      <c r="N6" s="356" t="str">
        <f>IF('5'!B32&lt;&gt;"",TEXT('5'!B32,"DD.MM.RRRR"),"")</f>
        <v/>
      </c>
    </row>
    <row r="7" spans="1:14" ht="15" customHeight="1" hidden="1">
      <c r="A7" s="507" t="s">
        <v>9086</v>
      </c>
      <c r="B7" s="508" t="str">
        <f>IF('1'!A11="řádné","B",IF('1'!A11="řádné-opravné","O",IF('1'!A11="dodatečné","D",IF('1'!A11="dodatečné-opravné","E","chyba"))))</f>
        <v>B</v>
      </c>
      <c r="D7" s="510" t="s">
        <v>847</v>
      </c>
      <c r="E7" s="505" t="s">
        <v>882</v>
      </c>
      <c r="G7" s="503" t="s">
        <v>1164</v>
      </c>
      <c r="H7" s="503">
        <f>'2'!E24</f>
        <v>0.0</v>
      </c>
      <c r="J7" s="503" t="s">
        <v>1237</v>
      </c>
      <c r="K7" s="503" t="str">
        <f>IF(ISNUMBER('4'!E30),'4'!E30,"")</f>
        <v/>
      </c>
      <c r="M7" s="503" t="s">
        <v>1276</v>
      </c>
      <c r="N7" s="356" t="str">
        <f>IF('5'!C33&lt;&gt;"",TEXT('5'!C33,"DD.MM.RRRR"),"")</f>
        <v/>
      </c>
    </row>
    <row r="8" spans="1:14" ht="15" customHeight="1" hidden="1">
      <c r="A8" s="505" t="s">
        <v>851</v>
      </c>
      <c r="B8" s="509" t="s">
        <v>3606</v>
      </c>
      <c r="C8" s="191" t="s">
        <v>852</v>
      </c>
      <c r="D8" s="510" t="s">
        <v>883</v>
      </c>
      <c r="E8" s="356" t="str">
        <f>IF(ZAKL_DATA!B25&lt;&gt;"",ZAKL_DATA!B25,"")</f>
        <v/>
      </c>
      <c r="G8" s="503" t="s">
        <v>1165</v>
      </c>
      <c r="H8" s="503">
        <f>'2'!E25</f>
        <v>0.0</v>
      </c>
      <c r="J8" s="503" t="s">
        <v>1238</v>
      </c>
      <c r="K8" s="503" t="str">
        <f>IF(ISNUMBER('4'!E31),'4'!E31,"")</f>
        <v/>
      </c>
      <c r="M8" s="503" t="s">
        <v>1277</v>
      </c>
      <c r="N8" s="356" t="str">
        <f>IF('5'!B33&lt;&gt;"",TEXT('5'!B33,"DD.MM.RRRR"),"")</f>
        <v/>
      </c>
    </row>
    <row r="9" spans="1:14" ht="15" customHeight="1" hidden="1">
      <c r="A9" s="505" t="s">
        <v>854</v>
      </c>
      <c r="B9" s="509" t="s">
        <v>853</v>
      </c>
      <c r="C9" s="191" t="s">
        <v>852</v>
      </c>
      <c r="D9" s="510" t="s">
        <v>884</v>
      </c>
      <c r="E9" s="356" t="str">
        <f>MID(ZAKL_DATA!D2,3,10)</f>
        <v/>
      </c>
      <c r="G9" s="503" t="s">
        <v>1166</v>
      </c>
      <c r="H9" s="503">
        <f>'2'!E26</f>
        <v>0.0</v>
      </c>
      <c r="J9" s="503" t="s">
        <v>1239</v>
      </c>
      <c r="K9" s="503" t="str">
        <f>IF(ISNUMBER('5'!F2),'5'!F2,"")</f>
        <v/>
      </c>
      <c r="M9" s="503" t="s">
        <v>1278</v>
      </c>
      <c r="N9" s="356" t="str">
        <f>IF('5'!C34&lt;&gt;"",TEXT('5'!C34,"DD.MM.RRRR"),"")</f>
        <v/>
      </c>
    </row>
    <row r="10" spans="1:14" ht="15" customHeight="1" hidden="1">
      <c r="A10" s="505" t="s">
        <v>855</v>
      </c>
      <c r="B10" s="376"/>
      <c r="C10" s="341" t="s">
        <v>2448</v>
      </c>
      <c r="D10" s="510" t="s">
        <v>885</v>
      </c>
      <c r="E10" s="356">
        <f>ZAKL_DATA!B33</f>
        <v>0.0</v>
      </c>
      <c r="G10" s="503" t="s">
        <v>1167</v>
      </c>
      <c r="H10" s="503">
        <f>'2'!E27</f>
        <v>0.0</v>
      </c>
      <c r="J10" s="503" t="s">
        <v>1240</v>
      </c>
      <c r="K10" s="503" t="str">
        <f>IF(ISNUMBER('5'!F3),'5'!F3,"")</f>
        <v/>
      </c>
      <c r="M10" s="503" t="s">
        <v>1279</v>
      </c>
      <c r="N10" s="356" t="str">
        <f>IF('5'!B34&lt;&gt;"",TEXT('5'!B34,"DD.MM.RRRR"),"")</f>
        <v/>
      </c>
    </row>
    <row r="11" spans="1:14" ht="15" customHeight="1" hidden="1">
      <c r="A11" s="505" t="s">
        <v>856</v>
      </c>
      <c r="B11" s="376" t="str">
        <f>IF(OR(B7="D",B7="E"),'7'!C39,"")</f>
        <v/>
      </c>
      <c r="C11" s="341" t="s">
        <v>2453</v>
      </c>
      <c r="D11" s="510" t="s">
        <v>886</v>
      </c>
      <c r="E11" s="513" t="e">
        <f>IF(ZAKL_DATA!B20&lt;&gt;"ČESKÁ REPUBLIKA",VLOOKUP(ZAKL_DATA!B20,FU!J3:K253,2,FALSE),"")</f>
        <v>#N/A</v>
      </c>
      <c r="G11" s="503" t="s">
        <v>1168</v>
      </c>
      <c r="H11" s="503">
        <f>'2'!E28</f>
        <v>0.0</v>
      </c>
      <c r="J11" s="503" t="s">
        <v>1241</v>
      </c>
      <c r="K11" s="503" t="str">
        <f>IF(ISNUMBER('5'!F5),'5'!F5,"")</f>
        <v/>
      </c>
      <c r="M11" s="503" t="s">
        <v>1280</v>
      </c>
      <c r="N11" s="503" t="str">
        <f>IF('5'!D31&lt;&gt;"",'5'!D31,"")</f>
        <v/>
      </c>
    </row>
    <row r="12" spans="1:14" ht="15" customHeight="1" hidden="1">
      <c r="A12" s="505" t="s">
        <v>2451</v>
      </c>
      <c r="B12" s="376" t="str">
        <f>IF(OR(B7="D",B7="E"),'7'!C42,"")</f>
        <v/>
      </c>
      <c r="C12" s="341" t="s">
        <v>2450</v>
      </c>
      <c r="D12" s="510" t="s">
        <v>887</v>
      </c>
      <c r="E12" s="506" t="str">
        <f>IF(ZAKL_DATA!B18&lt;&gt;"",ZAKL_DATA!B18,"")</f>
        <v/>
      </c>
      <c r="G12" s="503" t="s">
        <v>1169</v>
      </c>
      <c r="H12" s="503">
        <f>'2'!E29</f>
        <v>0.0</v>
      </c>
      <c r="J12" s="503" t="s">
        <v>1242</v>
      </c>
      <c r="K12" s="503" t="str">
        <f>IF(ISNUMBER('5'!F6),'5'!F6,"")</f>
        <v/>
      </c>
      <c r="M12" s="503" t="s">
        <v>1281</v>
      </c>
      <c r="N12" s="503" t="str">
        <f>IF('5'!D32&lt;&gt;"",'5'!D32,"")</f>
        <v/>
      </c>
    </row>
    <row r="13" spans="1:14" ht="15" customHeight="1" hidden="1">
      <c r="A13" s="505" t="s">
        <v>857</v>
      </c>
      <c r="B13" s="376" t="str">
        <f>IF(OR(B7="D",B7="E"),'7'!C42,"")</f>
        <v/>
      </c>
      <c r="C13" s="341" t="s">
        <v>2452</v>
      </c>
      <c r="D13" s="510" t="s">
        <v>888</v>
      </c>
      <c r="E13" s="506" t="str">
        <f>IF(E38="V1",IF(ZAKL_DATA!D14&lt;&gt;0,ZAKL_DATA!D14,""),IF(E38="V4",LEFT('8'!A28,(FIND(" ",'8'!A28,1))-1),""))</f>
        <v/>
      </c>
      <c r="G13" s="503" t="s">
        <v>1170</v>
      </c>
      <c r="H13" s="503">
        <f>'2'!E30</f>
        <v>0.0</v>
      </c>
      <c r="J13" s="503" t="s">
        <v>1243</v>
      </c>
      <c r="K13" s="503" t="str">
        <f>IF(ISNUMBER('5'!F7),'5'!F7,"")</f>
        <v/>
      </c>
      <c r="M13" s="503" t="s">
        <v>1282</v>
      </c>
      <c r="N13" s="503" t="str">
        <f>IF('5'!D33&lt;&gt;"",'5'!D33,"")</f>
        <v/>
      </c>
    </row>
    <row r="14" spans="1:14" ht="15" customHeight="1" hidden="1">
      <c r="A14" s="505" t="s">
        <v>858</v>
      </c>
      <c r="B14" s="376" t="str">
        <f>IF(OR(B7="D",B7="E"),'8'!E12,"")</f>
        <v/>
      </c>
      <c r="C14" s="341" t="s">
        <v>2454</v>
      </c>
      <c r="D14" s="510" t="s">
        <v>889</v>
      </c>
      <c r="E14" s="356" t="str">
        <f>IF(E38="V1",IF(ZAKL_DATA!D17&lt;&gt;0,ZAKL_DATA!D17,""),"")</f>
        <v/>
      </c>
      <c r="G14" s="503" t="s">
        <v>1171</v>
      </c>
      <c r="H14" s="503">
        <f>'2'!E32</f>
        <v>0.0</v>
      </c>
      <c r="J14" s="503" t="s">
        <v>1244</v>
      </c>
      <c r="K14" s="503" t="str">
        <f>IF(ISNUMBER('4'!E7),'4'!E7,"")</f>
        <v/>
      </c>
      <c r="M14" s="503" t="s">
        <v>1283</v>
      </c>
      <c r="N14" s="503" t="str">
        <f>IF('5'!D34&lt;&gt;"",'5'!D34,"")</f>
        <v/>
      </c>
    </row>
    <row r="15" spans="1:14" ht="15" customHeight="1" hidden="1">
      <c r="A15" s="505" t="s">
        <v>859</v>
      </c>
      <c r="B15" s="376" t="str">
        <f>IF(OR(B7="D",B7="E"),'7'!C6,"")</f>
        <v/>
      </c>
      <c r="C15" s="341" t="s">
        <v>2456</v>
      </c>
      <c r="D15" s="510" t="s">
        <v>890</v>
      </c>
      <c r="E15" s="506" t="str">
        <f>IF(E38="V1",IF(ZAKL_DATA!D15&lt;&gt;0,ZAKL_DATA!D15,""),IF(E38="V4",MID('8'!A28,(FIND(" ",'8'!A28,1))+1,LEN('8'!A28)),""))</f>
        <v/>
      </c>
      <c r="G15" s="503" t="s">
        <v>1172</v>
      </c>
      <c r="H15" s="503">
        <f>'7'!C3</f>
        <v>0.0</v>
      </c>
      <c r="J15" s="503" t="s">
        <v>1245</v>
      </c>
      <c r="K15" s="503" t="str">
        <f>IF(ISNUMBER('4'!E8),'4'!E8,"")</f>
        <v/>
      </c>
      <c r="M15" s="503" t="s">
        <v>1284</v>
      </c>
      <c r="N15" s="503" t="str">
        <f>IF('5'!E31&lt;&gt;"",'5'!E31,"")</f>
        <v/>
      </c>
    </row>
    <row r="16" spans="1:14" ht="15" customHeight="1" hidden="1">
      <c r="A16" s="505" t="s">
        <v>860</v>
      </c>
      <c r="B16" s="376" t="str">
        <f>IF(OR(B7="D",B7="E"),'8'!E13,"")</f>
        <v/>
      </c>
      <c r="C16" s="341" t="s">
        <v>2455</v>
      </c>
      <c r="D16" s="510" t="s">
        <v>891</v>
      </c>
      <c r="E16" s="503" t="str">
        <f>IF(ISNUMBER(FIND("-",ZAKL_DATA!B32)),LEFT(ZAKL_DATA!B32,(FIND("-",ZAKL_DATA!B32,1))-1),"")</f>
        <v/>
      </c>
      <c r="F16" s="191"/>
      <c r="G16" s="503" t="s">
        <v>1173</v>
      </c>
      <c r="H16" s="503">
        <f>'7'!C4</f>
        <v>0.0</v>
      </c>
      <c r="J16" s="503" t="s">
        <v>1246</v>
      </c>
      <c r="K16" s="503" t="str">
        <f>IF(ISNUMBER('4'!E9),'4'!E9,"")</f>
        <v/>
      </c>
      <c r="M16" s="503" t="s">
        <v>1285</v>
      </c>
      <c r="N16" s="503" t="str">
        <f>IF('5'!E32&lt;&gt;"",'5'!E32,"")</f>
        <v/>
      </c>
    </row>
    <row r="17" spans="1:14" ht="15" customHeight="1" hidden="1">
      <c r="A17" s="505" t="s">
        <v>861</v>
      </c>
      <c r="B17" s="376" t="str">
        <f>IF(OR(B7="D",B7="E"),'8'!E15,"")</f>
        <v/>
      </c>
      <c r="C17" s="341" t="s">
        <v>2457</v>
      </c>
      <c r="D17" s="510" t="s">
        <v>892</v>
      </c>
      <c r="E17" s="506" t="str">
        <f>IF(ZAKL_DATA!B19&lt;&gt;"",ZAKL_DATA!B19,"")</f>
        <v/>
      </c>
      <c r="G17" s="503" t="s">
        <v>1174</v>
      </c>
      <c r="H17" s="503" t="str">
        <f>IF('7'!C10&lt;&gt;0,'7'!C10,"")</f>
        <v/>
      </c>
      <c r="J17" s="503" t="s">
        <v>1247</v>
      </c>
      <c r="K17" s="503" t="str">
        <f>IF(ISNUMBER('4'!E10),'4'!E10,"")</f>
        <v/>
      </c>
      <c r="M17" s="503" t="s">
        <v>1286</v>
      </c>
      <c r="N17" s="503" t="str">
        <f>IF('5'!E33&lt;&gt;"",'5'!E33,"")</f>
        <v/>
      </c>
    </row>
    <row r="18" spans="1:14" ht="15" customHeight="1" hidden="1">
      <c r="A18" s="505" t="s">
        <v>862</v>
      </c>
      <c r="B18" s="376">
        <f>'8'!E19</f>
        <v>0.0</v>
      </c>
      <c r="D18" s="510" t="s">
        <v>893</v>
      </c>
      <c r="E18" s="513" t="str">
        <f>'1'!A9</f>
        <v/>
      </c>
      <c r="G18" s="503" t="s">
        <v>1175</v>
      </c>
      <c r="H18" s="503" t="str">
        <f>IF('7'!C11&lt;&gt;0,'7'!C11,"")</f>
        <v/>
      </c>
      <c r="J18" s="503" t="s">
        <v>1248</v>
      </c>
      <c r="K18" s="503" t="str">
        <f>IF(ISNUMBER('4'!E11),'4'!E11,"")</f>
        <v/>
      </c>
      <c r="M18" s="503" t="s">
        <v>1287</v>
      </c>
      <c r="N18" s="503" t="str">
        <f>IF('5'!E34&lt;&gt;"",'5'!E34,"")</f>
        <v/>
      </c>
    </row>
    <row r="19" spans="1:14" ht="15" customHeight="1" hidden="1">
      <c r="A19" s="505" t="s">
        <v>863</v>
      </c>
      <c r="B19" s="376">
        <f>'8'!E20</f>
        <v>0.0</v>
      </c>
      <c r="D19" s="510" t="s">
        <v>894</v>
      </c>
      <c r="E19" s="513" t="e">
        <f>IF(ZAKL_DATA!B20&lt;&gt;"ČESKÁ REPUBLIKA",VLOOKUP(ZAKL_DATA!B20,FU!J3:J253,1,FALSE),"")</f>
        <v>#N/A</v>
      </c>
      <c r="G19" s="503" t="s">
        <v>1176</v>
      </c>
      <c r="H19" s="503" t="str">
        <f>IF('7'!C12&lt;&gt;0,'7'!C12,"")</f>
        <v/>
      </c>
      <c r="J19" s="503" t="s">
        <v>1249</v>
      </c>
      <c r="K19" s="503" t="str">
        <f>IF(ISNUMBER('4'!E16),'4'!E16,"")</f>
        <v/>
      </c>
      <c r="M19" s="503" t="s">
        <v>1288</v>
      </c>
      <c r="N19" s="503" t="str">
        <f>IF('5'!F31&lt;&gt;"",'5'!F31,"")</f>
        <v/>
      </c>
    </row>
    <row r="20" spans="1:14" ht="15" customHeight="1" hidden="1">
      <c r="A20" s="505" t="s">
        <v>864</v>
      </c>
      <c r="B20" s="376">
        <f>'8'!E21</f>
        <v>0.0</v>
      </c>
      <c r="D20" s="510" t="s">
        <v>895</v>
      </c>
      <c r="E20" s="356" t="str">
        <f>IF(ZAKL_DATA!B16&lt;&gt;"",ZAKL_DATA!B16,"")</f>
        <v/>
      </c>
      <c r="G20" s="503" t="s">
        <v>1177</v>
      </c>
      <c r="H20" s="503">
        <f>IF('7'!C15&lt;&gt;"",'7'!C15,"")</f>
        <v>0.0</v>
      </c>
      <c r="J20" s="503" t="s">
        <v>1250</v>
      </c>
      <c r="K20" s="503" t="str">
        <f>IF(ISNUMBER('4'!E18),'4'!E18,"")</f>
        <v/>
      </c>
      <c r="M20" s="503" t="s">
        <v>1289</v>
      </c>
      <c r="N20" s="503" t="str">
        <f>IF('5'!F32&lt;&gt;"",'5'!F32,"")</f>
        <v/>
      </c>
    </row>
    <row r="21" spans="1:14" ht="15" customHeight="1" hidden="1">
      <c r="A21" s="505" t="s">
        <v>865</v>
      </c>
      <c r="B21" s="376">
        <f>'8'!E22</f>
        <v>0.0</v>
      </c>
      <c r="D21" s="510" t="s">
        <v>896</v>
      </c>
      <c r="E21" s="506" t="str">
        <f>IF(E38="V3",'8'!A30,"")</f>
        <v/>
      </c>
      <c r="G21" s="503" t="s">
        <v>1178</v>
      </c>
      <c r="H21" s="503" t="str">
        <f>IF('7'!C17&lt;&gt;0,'7'!C17,"")</f>
        <v/>
      </c>
      <c r="J21" s="503" t="s">
        <v>1251</v>
      </c>
      <c r="K21" s="503" t="str">
        <f>IF(ISNUMBER('4'!E25),'4'!E25,"")</f>
        <v/>
      </c>
      <c r="M21" s="503" t="s">
        <v>1290</v>
      </c>
      <c r="N21" s="503" t="str">
        <f>IF('5'!F33&lt;&gt;"",'5'!F33,"")</f>
        <v/>
      </c>
    </row>
    <row r="22" spans="1:14" ht="15" customHeight="1" hidden="1">
      <c r="A22" s="505" t="s">
        <v>870</v>
      </c>
      <c r="B22" s="503">
        <f>'1'!L13</f>
        <v>1.0</v>
      </c>
      <c r="D22" s="510" t="s">
        <v>897</v>
      </c>
      <c r="E22" s="356" t="str">
        <f>IF(E38="V2",'8'!A30,"")</f>
        <v/>
      </c>
      <c r="G22" s="503" t="s">
        <v>1179</v>
      </c>
      <c r="H22" s="503" t="str">
        <f>IF('7'!C18&lt;&gt;0,'7'!C18,"")</f>
        <v/>
      </c>
      <c r="J22" s="503" t="s">
        <v>1252</v>
      </c>
      <c r="K22" s="503" t="str">
        <f>IF(ISNUMBER('4'!E26),'4'!E26,"")</f>
        <v/>
      </c>
      <c r="M22" s="503" t="s">
        <v>1291</v>
      </c>
      <c r="N22" s="503" t="str">
        <f>IF('5'!F34&lt;&gt;"",'5'!F34,"")</f>
        <v/>
      </c>
    </row>
    <row r="23" spans="1:14" ht="15" customHeight="1" hidden="1">
      <c r="A23" s="505" t="s">
        <v>871</v>
      </c>
      <c r="B23" s="503">
        <f>'1'!L20</f>
        <v>0.0</v>
      </c>
      <c r="D23" s="510" t="s">
        <v>898</v>
      </c>
      <c r="E23" s="356" t="str">
        <f>IF(E38="V4",'8'!A30,"")</f>
        <v/>
      </c>
      <c r="G23" s="503" t="s">
        <v>1180</v>
      </c>
      <c r="H23" s="503">
        <f>'7'!C5</f>
        <v>0.0</v>
      </c>
      <c r="J23" s="503" t="s">
        <v>1253</v>
      </c>
      <c r="K23" s="503" t="str">
        <f>IF(ISNUMBER('4'!E27),'4'!E27,"")</f>
        <v/>
      </c>
      <c r="M23" s="503" t="s">
        <v>1292</v>
      </c>
      <c r="N23" s="503" t="str">
        <f>IF('5'!F35&lt;&gt;0,'5'!F35,"")</f>
        <v/>
      </c>
    </row>
    <row r="24" spans="1:14" ht="15" customHeight="1" hidden="1">
      <c r="A24" s="505" t="s">
        <v>867</v>
      </c>
      <c r="B24" s="506" t="str">
        <f>IF(OR('1'!L50="T",'1'!L50="Z",'1'!L50="A",'1'!L50="N"),'1'!L50,"N")</f>
        <v>N</v>
      </c>
      <c r="C24" s="191"/>
      <c r="D24" s="510" t="s">
        <v>899</v>
      </c>
      <c r="E24" s="356" t="str">
        <f>IF(E38="V2",ZAKL_DATA!D20,IF(E38="V3",LEFT('8'!A28,(FIND(" ",'8'!A28,1))-1),""))</f>
        <v/>
      </c>
      <c r="G24" s="503" t="s">
        <v>1181</v>
      </c>
      <c r="H24" s="503">
        <f>IF('7'!C19&lt;&gt;"",'7'!C19,"")</f>
        <v>0.0</v>
      </c>
      <c r="J24" s="503" t="s">
        <v>1254</v>
      </c>
      <c r="K24" s="503" t="str">
        <f>IF(ISNUMBER('4'!E28),'4'!E28,"")</f>
        <v/>
      </c>
      <c r="M24" s="503" t="s">
        <v>1293</v>
      </c>
      <c r="N24" s="503" t="str">
        <f>IF('5'!G31&lt;&gt;0,'5'!G31,"")</f>
        <v/>
      </c>
    </row>
    <row r="25" spans="1:14" ht="15" customHeight="1" hidden="1">
      <c r="A25" s="510" t="s">
        <v>850</v>
      </c>
      <c r="B25" s="511" t="str">
        <f>IF('1'!E16&lt;&gt;"",RIGHT('1'!E16,1),"")</f>
        <v>A</v>
      </c>
      <c r="D25" s="510" t="s">
        <v>900</v>
      </c>
      <c r="E25" s="513" t="str">
        <f>IF(E38="V2","4b",IF(OR(E38="V3",E38="V4"),"4a",""))</f>
        <v/>
      </c>
      <c r="G25" s="503" t="s">
        <v>1182</v>
      </c>
      <c r="H25" s="503" t="str">
        <f>IF(AND('7'!C21&lt;&gt;0,'XML Export'!$H$42:$H$42&gt;0),'7'!C21*100,"")</f>
        <v/>
      </c>
      <c r="J25" s="503" t="s">
        <v>1255</v>
      </c>
      <c r="K25" s="503" t="str">
        <f>IF(ISNUMBER('4'!E12),'4'!E12,"")</f>
        <v/>
      </c>
      <c r="M25" s="503" t="s">
        <v>1294</v>
      </c>
      <c r="N25" s="503" t="str">
        <f>IF('5'!G32&lt;&gt;0,'5'!G32,"")</f>
        <v/>
      </c>
    </row>
    <row r="26" spans="1:14" ht="15" customHeight="1" hidden="1">
      <c r="A26" s="510" t="s">
        <v>868</v>
      </c>
      <c r="B26" s="356" t="str">
        <f>LEFT('1'!E16,1)</f>
        <v>1</v>
      </c>
      <c r="D26" s="510" t="s">
        <v>901</v>
      </c>
      <c r="E26" s="356" t="str">
        <f>IF(E38="V4",'8'!A28,"")</f>
        <v/>
      </c>
      <c r="G26" s="503" t="s">
        <v>1183</v>
      </c>
      <c r="H26" s="503">
        <f>IF('7'!C22&lt;&gt;"",'7'!C22,"")</f>
        <v>0.0</v>
      </c>
      <c r="J26" s="503" t="s">
        <v>1256</v>
      </c>
      <c r="K26" s="503" t="str">
        <f>IF(ISNUMBER('4'!E14),'4'!E14,"")</f>
        <v/>
      </c>
      <c r="M26" s="503" t="s">
        <v>1295</v>
      </c>
      <c r="N26" s="503" t="str">
        <f>IF('5'!G33&lt;&gt;0,'5'!G33,"")</f>
        <v/>
      </c>
    </row>
    <row r="27" spans="1:14" ht="15" customHeight="1" hidden="1">
      <c r="A27" s="505" t="s">
        <v>869</v>
      </c>
      <c r="B27" s="512" t="str">
        <f>IF(OR('1'!F20="a",'1'!F20="A"),"A",IF(OR('1'!F20="b",'1'!F20="B"),"B",IF(OR('1'!F20="c",'1'!F20="C"),"C",IF(OR('1'!F20="d",'1'!F20="D"),"D",""))))</f>
        <v>A</v>
      </c>
      <c r="D27" s="510" t="s">
        <v>902</v>
      </c>
      <c r="E27" s="356" t="str">
        <f>IF(E38="V2",ZAKL_DATA!D21,IF(E38="V3",MID('8'!A28,(FIND(" ",'8'!A28,1))+1,LEN('8'!A28)),""))</f>
        <v/>
      </c>
      <c r="G27" s="503" t="s">
        <v>1184</v>
      </c>
      <c r="H27" s="503" t="str">
        <f>IF('7'!C24&lt;&gt;0,'7'!C24,"")</f>
        <v/>
      </c>
      <c r="J27" s="503" t="s">
        <v>1257</v>
      </c>
      <c r="K27" s="503" t="str">
        <f>IF(ISNUMBER('4'!E13),'4'!E13,"")</f>
        <v/>
      </c>
      <c r="M27" s="503" t="s">
        <v>1296</v>
      </c>
      <c r="N27" s="503" t="str">
        <f>IF('5'!G34&lt;&gt;0,'5'!G34,"")</f>
        <v/>
      </c>
    </row>
    <row r="28" spans="1:14" ht="15" customHeight="1" hidden="1">
      <c r="A28" s="505" t="s">
        <v>873</v>
      </c>
      <c r="B28" s="356" t="str">
        <f>TEXT('1'!H26,"DD.MM.RRRR")</f>
        <v>31.12.2020</v>
      </c>
      <c r="D28" s="510" t="s">
        <v>903</v>
      </c>
      <c r="E28" s="356" t="str">
        <f>IF(OR(E38="V2",E38="V3"),"F",IF(E38="V4","P",""))</f>
        <v/>
      </c>
      <c r="F28" s="191" t="s">
        <v>1153</v>
      </c>
      <c r="G28" s="503" t="s">
        <v>1185</v>
      </c>
      <c r="H28" s="503" t="str">
        <f>IF('7'!C25&lt;&gt;0,'7'!C25,"")</f>
        <v/>
      </c>
      <c r="J28" s="503" t="s">
        <v>1258</v>
      </c>
      <c r="K28" s="503" t="str">
        <f>IF(ISNUMBER('4'!E15),'4'!E15,"")</f>
        <v/>
      </c>
      <c r="M28" s="503" t="s">
        <v>1297</v>
      </c>
      <c r="N28" s="503" t="str">
        <f>IF('5'!G35&lt;&gt;0,'5'!G35,"")</f>
        <v/>
      </c>
    </row>
    <row r="29" spans="1:14" ht="15" customHeight="1" hidden="1">
      <c r="A29" s="505" t="s">
        <v>872</v>
      </c>
      <c r="B29" s="356" t="str">
        <f>TEXT('1'!F26,"DD.MM.RRRR")</f>
        <v>01.01.2020</v>
      </c>
      <c r="D29" s="510" t="s">
        <v>904</v>
      </c>
      <c r="E29" s="356" t="str">
        <f>CONCATENATE(ZAKL_DATA!D4,IF(ZAKL_DATA!D7&lt;&gt;"",", ",""),ZAKL_DATA!D7)</f>
        <v/>
      </c>
      <c r="G29" s="503" t="s">
        <v>1186</v>
      </c>
      <c r="H29" s="503">
        <f>IF('7'!C26&lt;&gt;"",'7'!C26,"")</f>
        <v>0.0</v>
      </c>
      <c r="J29" s="503" t="s">
        <v>3610</v>
      </c>
      <c r="K29" s="503" t="str">
        <f>IF(ISNUMBER('5'!F10),'5'!F10,"")</f>
        <v/>
      </c>
      <c r="M29" s="503" t="s">
        <v>1298</v>
      </c>
      <c r="N29" s="356" t="str">
        <f>IF('5'!C40&lt;&gt;"",TEXT('5'!C40,"DD.MM.RRRR"),"")</f>
        <v/>
      </c>
    </row>
    <row r="30" spans="1:14" ht="15" customHeight="1" hidden="1">
      <c r="A30" s="505" t="s">
        <v>874</v>
      </c>
      <c r="B30" s="503">
        <f>'1'!L16</f>
        <v>2.0</v>
      </c>
      <c r="E30">
        <v>123.0</v>
      </c>
      <c r="G30" s="503" t="s">
        <v>1187</v>
      </c>
      <c r="H30" s="503">
        <f>'2'!E9</f>
        <v>0.0</v>
      </c>
      <c r="J30" s="503" t="s">
        <v>3611</v>
      </c>
      <c r="K30" s="503" t="str">
        <f>IF(ISNUMBER('5'!F9),'5'!F9,"")</f>
        <v/>
      </c>
      <c r="M30" s="503" t="s">
        <v>1299</v>
      </c>
      <c r="N30" s="356" t="str">
        <f>IF('5'!B40&lt;&gt;"",TEXT('5'!B40,"DD.MM.RRRR"),"")</f>
        <v/>
      </c>
    </row>
    <row r="31" spans="1:14" ht="15" customHeight="1" hidden="1">
      <c r="A31" s="505" t="s">
        <v>1533</v>
      </c>
      <c r="B31" s="513" t="str">
        <f>IF(LEFT('1'!L42)="A","A","N")</f>
        <v>N</v>
      </c>
      <c r="G31" s="503" t="s">
        <v>1188</v>
      </c>
      <c r="H31" s="503" t="str">
        <f>IF('7'!C30&lt;&gt;0,'7'!C30,"")</f>
        <v/>
      </c>
      <c r="M31" s="503" t="s">
        <v>1300</v>
      </c>
      <c r="N31" s="356" t="str">
        <f>IF('5'!C41&lt;&gt;"",TEXT('5'!C41,"DD.MM.RRRR"),"")</f>
        <v/>
      </c>
    </row>
    <row r="32" spans="1:14" ht="15" customHeight="1" hidden="1">
      <c r="A32" s="505" t="s">
        <v>2439</v>
      </c>
      <c r="B32" s="503" t="e">
        <f>IF(VALUE(C32)&gt;99999,VALUE(C32),IF(VALUE(C32)&gt;9999,VALUE(C32)*10,IF(VALUE(C32)&gt;999,VALUE(C32)*100,IF(VALUE(C32)&gt;99,VALUE(C32)*1000,IF(VALUE(C32)&gt;9,VALUE(C32)*10000,VALUE(C32)*100000)))))</f>
        <v>#N/A</v>
      </c>
      <c r="C32" s="191" t="e">
        <f>UPPER(VLOOKUP(ZAKL_DATA!B29,FU!N3:O1699,2,FALSE))</f>
        <v>#N/A</v>
      </c>
      <c r="G32" s="503" t="s">
        <v>1189</v>
      </c>
      <c r="H32" s="503" t="str">
        <f>IF('XML Export'!$H$42:$H$42&gt;0,'7'!C31,"")</f>
        <v/>
      </c>
      <c r="M32" s="503" t="s">
        <v>1301</v>
      </c>
      <c r="N32" s="356" t="str">
        <f>IF('5'!B41&lt;&gt;"",TEXT('5'!B41,"DD.MM.RRRR"),"")</f>
        <v/>
      </c>
    </row>
    <row r="33" spans="1:14" ht="15" customHeight="1" hidden="1">
      <c r="A33" s="505" t="s">
        <v>2443</v>
      </c>
      <c r="B33" s="376"/>
      <c r="C33" s="341" t="s">
        <v>2449</v>
      </c>
      <c r="G33" s="503" t="s">
        <v>1190</v>
      </c>
      <c r="H33" s="503">
        <f>'2'!E10</f>
        <v>0.0</v>
      </c>
      <c r="M33" s="503" t="s">
        <v>1302</v>
      </c>
      <c r="N33" s="356" t="str">
        <f>IF('5'!C42&lt;&gt;"",TEXT('5'!C42,"DD.MM.RRRR"),"")</f>
        <v/>
      </c>
    </row>
    <row r="34" spans="1:14" ht="15" customHeight="1" hidden="1">
      <c r="A34" s="505" t="s">
        <v>2444</v>
      </c>
      <c r="B34" s="503">
        <v>500.0</v>
      </c>
      <c r="C34" s="191" t="s">
        <v>1214</v>
      </c>
      <c r="D34" s="359" t="s">
        <v>3541</v>
      </c>
      <c r="E34" t="str">
        <f>IF(AND('8'!C26="",OR('8'!A28="  ",'8'!A28=""),'8'!A30="",LEN('8'!A34)&gt;5),"V1","")</f>
        <v/>
      </c>
      <c r="F34" s="359" t="s">
        <v>3542</v>
      </c>
      <c r="G34" s="503" t="s">
        <v>1191</v>
      </c>
      <c r="H34" s="503">
        <f>'2'!E11</f>
        <v>0.0</v>
      </c>
      <c r="M34" s="503" t="s">
        <v>1303</v>
      </c>
      <c r="N34" s="356" t="str">
        <f>IF('5'!B42&lt;&gt;"",TEXT('5'!B42,"DD.MM.RRRR"),"")</f>
        <v/>
      </c>
    </row>
    <row r="35" spans="1:14" ht="15" customHeight="1" hidden="1">
      <c r="A35" s="505" t="s">
        <v>2445</v>
      </c>
      <c r="B35" s="506" t="str">
        <f>IF(Účetní_závěrka!I84&lt;&gt;"",LEFT(Účetní_závěrka!I84,(FIND("-",Účetní_závěrka!I84,1))-1),"")</f>
        <v/>
      </c>
      <c r="C35" s="191" t="s">
        <v>1214</v>
      </c>
      <c r="D35" s="359" t="s">
        <v>3543</v>
      </c>
      <c r="E35" t="str">
        <f>IF(OR('8'!C26="4b",'8'!C26="4B"),"V2","")</f>
        <v/>
      </c>
      <c r="G35" s="503" t="s">
        <v>1192</v>
      </c>
      <c r="H35" s="503">
        <f>'2'!E12</f>
        <v>0.0</v>
      </c>
      <c r="M35" s="503" t="s">
        <v>1304</v>
      </c>
      <c r="N35" s="356" t="str">
        <f>IF('5'!C43&lt;&gt;"",TEXT('5'!C43,"DD.MM.RRRR"),"")</f>
        <v/>
      </c>
    </row>
    <row r="36" spans="1:14" ht="15" customHeight="1" hidden="1">
      <c r="A36" s="505" t="s">
        <v>2446</v>
      </c>
      <c r="B36" s="356" t="str">
        <f>IF(LEFT('1'!J48)="A","A","N")</f>
        <v>A</v>
      </c>
      <c r="D36" s="359" t="s">
        <v>3544</v>
      </c>
      <c r="E36" t="str">
        <f>IF(AND(OR('8'!C26="4a",'8'!C26="4A"),NOT(ISERR(DATEVALUE('8'!A30)))),"V3","")</f>
        <v/>
      </c>
      <c r="G36" s="503" t="s">
        <v>1193</v>
      </c>
      <c r="H36" s="503">
        <f>'2'!E13</f>
        <v>0.0</v>
      </c>
      <c r="M36" s="503" t="s">
        <v>1305</v>
      </c>
      <c r="N36" s="356" t="str">
        <f>IF('5'!B43&lt;&gt;"",TEXT('5'!B43,"DD.MM.RRRR"),"")</f>
        <v/>
      </c>
    </row>
    <row r="37" spans="1:14" ht="15" customHeight="1" hidden="1">
      <c r="A37" s="505" t="s">
        <v>2447</v>
      </c>
      <c r="B37" s="356" t="str">
        <f>IF(LEFT('1'!L46)="A","A","N")</f>
        <v>N</v>
      </c>
      <c r="D37" s="359" t="s">
        <v>3545</v>
      </c>
      <c r="E37" t="str">
        <f>IF(AND(OR('8'!C26="4a",'8'!C26="4A"),E36&lt;&gt;"V3"),"V4","")</f>
        <v/>
      </c>
      <c r="G37" s="503" t="s">
        <v>1194</v>
      </c>
      <c r="H37" s="503">
        <f>'2'!E14</f>
        <v>0.0</v>
      </c>
      <c r="M37" s="503" t="s">
        <v>1306</v>
      </c>
      <c r="N37" s="503" t="str">
        <f>IF('5'!D40&lt;&gt;"",'5'!D40,"")</f>
        <v/>
      </c>
    </row>
    <row r="38" spans="1:14" ht="15" customHeight="1" hidden="1">
      <c r="A38" s="507" t="s">
        <v>3553</v>
      </c>
      <c r="B38" s="506" t="str">
        <f>IF(Účetní_závěrka!C12&lt;&gt;"",IF(AND(Účetní_závěrka!C88&gt;0,Účetní_závěrka!C147&gt;0),"P","Z"),"")</f>
        <v/>
      </c>
      <c r="D38" s="359" t="s">
        <v>3546</v>
      </c>
      <c r="E38" s="359" t="str">
        <f>CONCATENATE(E34,E35,E36,E37)</f>
        <v/>
      </c>
      <c r="G38" s="503" t="s">
        <v>1195</v>
      </c>
      <c r="H38" s="503">
        <f>'2'!E16</f>
        <v>0.0</v>
      </c>
      <c r="M38" s="503" t="s">
        <v>1307</v>
      </c>
      <c r="N38" s="503" t="str">
        <f>IF('5'!D41&lt;&gt;"",'5'!D41,"")</f>
        <v/>
      </c>
    </row>
    <row r="39" spans="1:14" ht="15" customHeight="1" hidden="1">
      <c r="A39" s="507" t="s">
        <v>3609</v>
      </c>
      <c r="B39" s="356" t="str">
        <f>IF(AND('1'!E13&lt;&gt;"",NOT(ISNUMBER(FIND("x",'1'!E13)))),TEXT('1'!E13,"DD.MM.RRRR"),"")</f>
        <v/>
      </c>
      <c r="G39" s="503" t="s">
        <v>1196</v>
      </c>
      <c r="H39" s="503">
        <f>'2'!E20</f>
        <v>0.0</v>
      </c>
      <c r="M39" s="503" t="s">
        <v>1308</v>
      </c>
      <c r="N39" s="503" t="str">
        <f>IF('5'!D42&lt;&gt;"",'5'!D42,"")</f>
        <v/>
      </c>
    </row>
    <row r="40" spans="1:14" ht="15" customHeight="1" hidden="1">
      <c r="A40" s="507" t="s">
        <v>3612</v>
      </c>
      <c r="B40" s="506" t="str">
        <f>IF(OR(B26="4",B26="5"),"N","")</f>
        <v/>
      </c>
      <c r="G40" s="503" t="s">
        <v>1197</v>
      </c>
      <c r="H40" s="503">
        <f>'2'!E22</f>
        <v>0.0</v>
      </c>
      <c r="M40" s="503" t="s">
        <v>1309</v>
      </c>
      <c r="N40" s="503" t="str">
        <f>IF('5'!D43&lt;&gt;"",'5'!D43,"")</f>
        <v/>
      </c>
    </row>
    <row r="41" spans="1:14" ht="15" customHeight="1" hidden="1">
      <c r="A41" s="503" t="s">
        <v>850</v>
      </c>
      <c r="B41" s="356" t="str">
        <f>IF('1'!E16&lt;&gt;"",RIGHT('1'!E16,1),"")</f>
        <v>A</v>
      </c>
      <c r="G41" s="503" t="s">
        <v>1198</v>
      </c>
      <c r="H41" s="503">
        <f>'2'!E23</f>
        <v>0.0</v>
      </c>
      <c r="M41" s="503" t="s">
        <v>1310</v>
      </c>
      <c r="N41" s="503" t="str">
        <f>IF('5'!E40&lt;&gt;"",'5'!E40,"")</f>
        <v/>
      </c>
    </row>
    <row r="42" spans="1:14" ht="15" customHeight="1" hidden="1">
      <c r="A42" s="507" t="s">
        <v>9087</v>
      </c>
      <c r="B42" s="356" t="str">
        <f>IF(Účetní_závěrka!C12&lt;&gt;"",IF(Účetní_závěrka!C147&gt;0,"P","Z"),"")</f>
        <v/>
      </c>
      <c r="G42" s="503" t="s">
        <v>1199</v>
      </c>
      <c r="H42" s="503">
        <f>'7'!C6</f>
        <v>0.0</v>
      </c>
      <c r="M42" s="503" t="s">
        <v>1311</v>
      </c>
      <c r="N42" s="503" t="str">
        <f>IF('5'!E41&lt;&gt;"",'5'!E41,"")</f>
        <v/>
      </c>
    </row>
    <row r="43" spans="1:14" ht="15" customHeight="1" hidden="1">
      <c r="A43" s="507" t="s">
        <v>9088</v>
      </c>
      <c r="B43" s="356" t="str">
        <f>IF(Účetní_závěrka!C12&lt;&gt;"",IF(Účetní_závěrka!C88&gt;0,"P","Z"),"")</f>
        <v/>
      </c>
      <c r="G43" s="503" t="s">
        <v>1200</v>
      </c>
      <c r="H43" s="503" t="str">
        <f>IF('7'!C13&lt;&gt;0,'7'!C13,"")</f>
        <v/>
      </c>
      <c r="M43" s="503" t="s">
        <v>1312</v>
      </c>
      <c r="N43" s="503" t="str">
        <f>IF('5'!E42&lt;&gt;"",'5'!E42,"")</f>
        <v/>
      </c>
    </row>
    <row r="44" spans="1:14" ht="15" customHeight="1" hidden="1">
      <c r="A44" s="507" t="s">
        <v>9106</v>
      </c>
      <c r="B44" s="356" t="str">
        <f>IF('1'!L40&lt;&gt;"",'1'!L40,"")</f>
        <v>M</v>
      </c>
      <c r="G44" s="503" t="s">
        <v>1201</v>
      </c>
      <c r="H44" s="503" t="str">
        <f>IF('7'!C14&lt;&gt;0,'7'!C14,"")</f>
        <v/>
      </c>
      <c r="M44" s="503" t="s">
        <v>1313</v>
      </c>
      <c r="N44" s="503" t="str">
        <f>IF('5'!E43&lt;&gt;"",'5'!E43,"")</f>
        <v/>
      </c>
    </row>
    <row r="45" spans="7:14" ht="15" customHeight="1" hidden="1">
      <c r="G45" s="503" t="s">
        <v>1202</v>
      </c>
      <c r="H45" s="503">
        <f>'7'!C33</f>
        <v>0.0</v>
      </c>
      <c r="M45" s="503" t="s">
        <v>1314</v>
      </c>
      <c r="N45" s="503" t="str">
        <f>IF('5'!F40&lt;&gt;"",'5'!F40,"")</f>
        <v/>
      </c>
    </row>
    <row r="46" spans="7:14" ht="15" customHeight="1" hidden="1">
      <c r="G46" s="503" t="s">
        <v>1203</v>
      </c>
      <c r="H46" s="503">
        <f>'7'!C34*100</f>
        <v>15.0</v>
      </c>
      <c r="M46" s="503" t="s">
        <v>1315</v>
      </c>
      <c r="N46" s="503" t="str">
        <f>IF('5'!F41&lt;&gt;"",'5'!F41,"")</f>
        <v/>
      </c>
    </row>
    <row r="47" spans="7:14" ht="15" customHeight="1" hidden="1">
      <c r="G47" s="503" t="s">
        <v>1204</v>
      </c>
      <c r="H47" s="503">
        <f>'7'!C35</f>
        <v>0.0</v>
      </c>
      <c r="M47" s="503" t="s">
        <v>1316</v>
      </c>
      <c r="N47" s="503" t="str">
        <f>IF('5'!F42&lt;&gt;"",'5'!F42,"")</f>
        <v/>
      </c>
    </row>
    <row r="48" spans="7:14" ht="15" customHeight="1" hidden="1">
      <c r="G48" s="503" t="s">
        <v>1205</v>
      </c>
      <c r="H48" s="503">
        <f>'7'!C36</f>
        <v>0.0</v>
      </c>
      <c r="M48" s="503" t="s">
        <v>1317</v>
      </c>
      <c r="N48" s="503" t="str">
        <f>IF('5'!F43&lt;&gt;"",'5'!F43,"")</f>
        <v/>
      </c>
    </row>
    <row r="49" spans="7:14" ht="15" customHeight="1" hidden="1">
      <c r="G49" s="503" t="s">
        <v>1206</v>
      </c>
      <c r="H49" s="503">
        <f>'7'!C37</f>
        <v>0.0</v>
      </c>
      <c r="M49" s="503" t="s">
        <v>1318</v>
      </c>
      <c r="N49" s="503" t="str">
        <f>IF('5'!F44&lt;&gt;0,'5'!F44,"")</f>
        <v/>
      </c>
    </row>
    <row r="50" spans="1:14" ht="15" customHeight="1" hidden="1">
      <c r="A50" s="307" t="s">
        <v>1215</v>
      </c>
      <c r="G50" s="503" t="s">
        <v>1207</v>
      </c>
      <c r="H50" s="503">
        <f>'7'!C39</f>
        <v>0.0</v>
      </c>
      <c r="M50" s="503" t="s">
        <v>1319</v>
      </c>
      <c r="N50" s="503" t="str">
        <f>IF('5'!G40&lt;&gt;0,'5'!G40,"")</f>
        <v/>
      </c>
    </row>
    <row r="51" spans="7:14" ht="15" customHeight="1" hidden="1">
      <c r="G51" s="503" t="s">
        <v>1208</v>
      </c>
      <c r="H51" s="503">
        <f>'7'!C42</f>
        <v>0.0</v>
      </c>
      <c r="M51" s="503" t="s">
        <v>1320</v>
      </c>
      <c r="N51" s="503" t="str">
        <f>IF('5'!G41&lt;&gt;0,'5'!G41,"")</f>
        <v/>
      </c>
    </row>
    <row r="52" spans="1:14" ht="15" customHeight="1" hidden="1">
      <c r="A52" t="s">
        <v>3607</v>
      </c>
      <c r="B52" t="s">
        <v>1217</v>
      </c>
      <c r="C52" t="s">
        <v>1218</v>
      </c>
      <c r="G52" s="503" t="s">
        <v>1209</v>
      </c>
      <c r="H52" s="503"/>
      <c r="M52" s="503" t="s">
        <v>1321</v>
      </c>
      <c r="N52" s="503" t="str">
        <f>IF('5'!G42&lt;&gt;0,'5'!G42,"")</f>
        <v/>
      </c>
    </row>
    <row r="53" spans="2:14" ht="15" customHeight="1" hidden="1">
      <c r="B53" s="302" t="str">
        <f>IF('3'!B10:C10&lt;&gt;"",'3'!B10:C10,"")</f>
        <v/>
      </c>
      <c r="C53" s="305" t="str">
        <f>IF(ISNUMBER('3'!D10),'3'!D10,"")</f>
        <v/>
      </c>
      <c r="G53" s="503" t="s">
        <v>1210</v>
      </c>
      <c r="H53" s="356">
        <f>'2'!B30</f>
        <v>0.0</v>
      </c>
      <c r="M53" s="503" t="s">
        <v>1322</v>
      </c>
      <c r="N53" s="503" t="str">
        <f>IF('5'!G43&lt;&gt;0,'5'!G43,"")</f>
        <v/>
      </c>
    </row>
    <row r="54" spans="2:14" ht="15" customHeight="1" hidden="1">
      <c r="B54" s="302" t="str">
        <f>IF('3'!B11:C11&lt;&gt;"",'3'!B11:C11,"")</f>
        <v/>
      </c>
      <c r="C54" s="305" t="str">
        <f>IF(ISNUMBER('3'!D11),'3'!D11,"")</f>
        <v/>
      </c>
      <c r="G54" s="503" t="s">
        <v>1211</v>
      </c>
      <c r="H54" s="356" t="str">
        <f>IF('7'!B12&lt;&gt;0,'7'!B12,"")</f>
        <v/>
      </c>
      <c r="M54" s="503" t="s">
        <v>1323</v>
      </c>
      <c r="N54" s="503" t="str">
        <f>IF('5'!G44&lt;&gt;0,'5'!G44,"")</f>
        <v/>
      </c>
    </row>
    <row r="55" spans="2:8" ht="15" customHeight="1" hidden="1">
      <c r="B55" s="302" t="str">
        <f>IF('3'!B12:C12&lt;&gt;"",'3'!B12:C12,"")</f>
        <v/>
      </c>
      <c r="C55" s="305" t="str">
        <f>IF(ISNUMBER('3'!D12),'3'!D12,"")</f>
        <v/>
      </c>
      <c r="G55" s="503" t="s">
        <v>1212</v>
      </c>
      <c r="H55" s="356" t="str">
        <f>IF('7'!B25&lt;&gt;0,'7'!B25,"")</f>
        <v/>
      </c>
    </row>
    <row r="56" spans="2:8" ht="15" customHeight="1" hidden="1">
      <c r="B56" s="302" t="str">
        <f>IF('3'!B13:C13&lt;&gt;"",'3'!B13:C13,"")</f>
        <v/>
      </c>
      <c r="C56" s="305" t="str">
        <f>IF(ISNUMBER('3'!D13),'3'!D13,"")</f>
        <v/>
      </c>
      <c r="G56" s="503" t="s">
        <v>1213</v>
      </c>
      <c r="H56" s="356">
        <f>'2'!B14</f>
        <v>0.0</v>
      </c>
    </row>
    <row r="57" spans="2:8" ht="15" customHeight="1" hidden="1">
      <c r="B57" s="302" t="str">
        <f>IF('3'!B14:C14&lt;&gt;"",'3'!B14:C14,"")</f>
        <v/>
      </c>
      <c r="C57" s="305" t="str">
        <f>IF(ISNUMBER('3'!D14),'3'!D14,"")</f>
        <v/>
      </c>
      <c r="G57" s="503" t="s">
        <v>1157</v>
      </c>
      <c r="H57" s="503"/>
    </row>
    <row r="58" spans="2:8" ht="15" customHeight="1" hidden="1">
      <c r="B58" s="302" t="str">
        <f>IF('3'!B15:C15&lt;&gt;"",'3'!B15:C15,"")</f>
        <v/>
      </c>
      <c r="C58" s="305" t="str">
        <f>IF(ISNUMBER('3'!D15),'3'!D15,"")</f>
        <v/>
      </c>
      <c r="G58" s="503" t="s">
        <v>1159</v>
      </c>
      <c r="H58" s="503"/>
    </row>
    <row r="59" spans="2:8" ht="15" customHeight="1" hidden="1">
      <c r="B59" s="302" t="str">
        <f>IF('3'!B16:C16&lt;&gt;"",'3'!B16:C16,"")</f>
        <v/>
      </c>
      <c r="C59" s="305" t="str">
        <f>IF(ISNUMBER('3'!D16),'3'!D16,"")</f>
        <v/>
      </c>
      <c r="G59" s="503" t="s">
        <v>1158</v>
      </c>
      <c r="H59" s="503"/>
    </row>
    <row r="60" spans="2:8" ht="15" customHeight="1" hidden="1">
      <c r="B60" s="302" t="str">
        <f>IF('3'!B17:C17&lt;&gt;"",'3'!B17:C17,"")</f>
        <v/>
      </c>
      <c r="C60" s="305" t="str">
        <f>IF(ISNUMBER('3'!D17),'3'!D17,"")</f>
        <v/>
      </c>
      <c r="G60" s="503" t="s">
        <v>1155</v>
      </c>
      <c r="H60" s="503">
        <v>1.0</v>
      </c>
    </row>
    <row r="61" spans="2:8" ht="15" customHeight="1" hidden="1">
      <c r="B61" s="302" t="str">
        <f>IF('3'!B18:C18&lt;&gt;"",'3'!B18:C18,"")</f>
        <v/>
      </c>
      <c r="C61" s="305" t="str">
        <f>IF(ISNUMBER('3'!D18),'3'!D18,"")</f>
        <v/>
      </c>
      <c r="G61" s="503" t="s">
        <v>9089</v>
      </c>
      <c r="H61" s="356" t="str">
        <f>IF('7'!B11&lt;&gt;0,'7'!B11,"")</f>
        <v/>
      </c>
    </row>
    <row r="62" spans="2:8" ht="15" customHeight="1" hidden="1">
      <c r="B62" s="302" t="str">
        <f>IF('3'!B19:C19&lt;&gt;"",'3'!B19:C19,"")</f>
        <v/>
      </c>
      <c r="C62" s="305" t="str">
        <f>IF(ISNUMBER('3'!D19),'3'!D19,"")</f>
        <v/>
      </c>
      <c r="G62" s="515" t="s">
        <v>9119</v>
      </c>
      <c r="H62" s="503">
        <f>IF('2'!E15&lt;&gt;"",'2'!E15,"")</f>
        <v>0.0</v>
      </c>
    </row>
    <row r="63" spans="2:8" ht="15" customHeight="1" hidden="1">
      <c r="B63" s="302" t="str">
        <f>IF('3'!B20:C20&lt;&gt;"",'3'!B20:C20,"")</f>
        <v/>
      </c>
      <c r="C63" s="305" t="str">
        <f>IF(ISNUMBER('3'!D20),'3'!D20,"")</f>
        <v/>
      </c>
      <c r="G63" s="515" t="s">
        <v>9120</v>
      </c>
      <c r="H63" s="503">
        <f>IF('2'!E31&lt;&gt;"",'2'!E31,"")</f>
        <v>0.0</v>
      </c>
    </row>
    <row r="64" spans="2:8" ht="15" customHeight="1" hidden="1">
      <c r="B64" s="302" t="str">
        <f>IF('3'!B21:C21&lt;&gt;"",'3'!B21:C21,"")</f>
        <v/>
      </c>
      <c r="C64" s="305" t="str">
        <f>IF(ISNUMBER('3'!D21),'3'!D21,"")</f>
        <v/>
      </c>
      <c r="G64" s="515" t="s">
        <v>9121</v>
      </c>
      <c r="H64" s="503">
        <f>IF('7'!C28&lt;&gt;"",'7'!C28,"")</f>
        <v>0.0</v>
      </c>
    </row>
    <row r="65" spans="3:8" ht="15" customHeight="1" hidden="1">
      <c r="C65" s="305"/>
      <c r="G65" s="510" t="s">
        <v>9161</v>
      </c>
      <c r="H65" s="376">
        <f>'7'!C29</f>
        <v>0.0</v>
      </c>
    </row>
    <row r="66" spans="7:7" ht="15" customHeight="1" hidden="1">
      <c r="G66" s="303"/>
    </row>
    <row r="67" spans="1:7" ht="15" customHeight="1" hidden="1">
      <c r="A67" s="307" t="s">
        <v>1216</v>
      </c>
      <c r="G67" s="303"/>
    </row>
    <row r="68" spans="7:7" ht="15" customHeight="1" hidden="1">
      <c r="G68" s="303"/>
    </row>
    <row r="69" spans="1:7" ht="15" customHeight="1" hidden="1">
      <c r="A69" s="418" t="s">
        <v>1227</v>
      </c>
      <c r="B69" s="423">
        <f>IF(ISNUMBER('3'!D22),'3'!D22,"")</f>
        <v>0.0</v>
      </c>
      <c r="G69" s="303"/>
    </row>
    <row r="70" spans="7:7" ht="15" customHeight="1" hidden="1">
      <c r="G70" s="303"/>
    </row>
    <row r="71" spans="1:1" ht="15" customHeight="1" hidden="1">
      <c r="A71" s="303"/>
    </row>
    <row r="72" spans="1:1" ht="15" customHeight="1" hidden="1">
      <c r="A72" s="307" t="s">
        <v>1219</v>
      </c>
    </row>
    <row r="74" spans="1:11" ht="15" customHeight="1" hidden="1">
      <c r="A74" s="419" t="s">
        <v>1221</v>
      </c>
      <c r="B74" s="419" t="s">
        <v>1220</v>
      </c>
      <c r="C74" s="419" t="s">
        <v>1222</v>
      </c>
      <c r="D74" s="419" t="s">
        <v>1223</v>
      </c>
      <c r="E74" s="419" t="s">
        <v>1224</v>
      </c>
      <c r="F74" s="419" t="s">
        <v>1225</v>
      </c>
      <c r="G74" s="419" t="s">
        <v>1226</v>
      </c>
      <c r="H74" s="419" t="s">
        <v>1227</v>
      </c>
      <c r="I74" s="419" t="s">
        <v>1228</v>
      </c>
      <c r="J74" s="419" t="s">
        <v>1229</v>
      </c>
      <c r="K74" s="420" t="s">
        <v>1230</v>
      </c>
    </row>
    <row r="75" spans="1:11" ht="15" customHeight="1" hidden="1">
      <c r="A75" s="421">
        <f>IF(ISNUMBER('3'!D41),'3'!D41,"")</f>
        <v>0.0</v>
      </c>
      <c r="B75" s="421" t="str">
        <f>IF(ISNUMBER('3'!D35),'3'!D35,"")</f>
        <v/>
      </c>
      <c r="C75" s="421" t="str">
        <f>IF(ISNUMBER('3'!D34),'3'!D34,"")</f>
        <v/>
      </c>
      <c r="D75" s="421" t="str">
        <f>IF(ISNUMBER('3'!D36),'3'!D36,"")</f>
        <v/>
      </c>
      <c r="E75" s="421" t="str">
        <f>IF(ISNUMBER('3'!D37),'3'!D37,"")</f>
        <v/>
      </c>
      <c r="F75" s="421" t="str">
        <f>IF(ISNUMBER('3'!D28),'3'!D28,"")</f>
        <v/>
      </c>
      <c r="G75" s="421" t="str">
        <f>IF(ISNUMBER('3'!D30),'3'!D30,"")</f>
        <v/>
      </c>
      <c r="H75" s="421" t="str">
        <f>IF(ISNUMBER('3'!D31),'3'!D31,"")</f>
        <v/>
      </c>
      <c r="I75" s="421" t="str">
        <f>IF(ISNUMBER('3'!D32),'3'!D32,"")</f>
        <v/>
      </c>
      <c r="J75" s="421" t="str">
        <f>IF(ISNUMBER('3'!D33),'3'!D33,"")</f>
        <v/>
      </c>
      <c r="K75" s="422" t="str">
        <f>IF('3'!D38&lt;&gt;0,'3'!D38,"")</f>
        <v/>
      </c>
    </row>
    <row r="78" spans="1:1" ht="15" customHeight="1" hidden="1">
      <c r="A78" s="307" t="s">
        <v>1260</v>
      </c>
    </row>
    <row r="80" spans="1:6" ht="15" customHeight="1" hidden="1">
      <c r="A80" s="303" t="s">
        <v>1261</v>
      </c>
      <c r="B80" s="303" t="s">
        <v>1262</v>
      </c>
      <c r="C80" s="303" t="s">
        <v>1263</v>
      </c>
      <c r="D80" s="303" t="s">
        <v>1264</v>
      </c>
      <c r="E80" s="303" t="s">
        <v>1265</v>
      </c>
      <c r="F80" s="303" t="s">
        <v>1266</v>
      </c>
    </row>
    <row r="81" spans="1:6" ht="15" customHeight="1" hidden="1">
      <c r="A81" s="306" t="str">
        <f>IF('5'!C16&gt;0,TEXT('5'!C16,"DD.MM.RRRR"),"")</f>
        <v>31.12.2020</v>
      </c>
      <c r="B81" s="306" t="str">
        <f>IF('5'!B16&gt;0,TEXT('5'!B16,"DD.MM.RRRR"),"")</f>
        <v>01.01.2020</v>
      </c>
      <c r="C81" s="305">
        <f>IF('5'!D16&lt;&gt;"",'5'!D16,"")</f>
        <v>0.0</v>
      </c>
      <c r="D81" s="305">
        <f>IF('5'!E16&lt;&gt;"",'5'!E16,"")</f>
        <v>0.0</v>
      </c>
      <c r="E81" s="305">
        <f>IF('5'!F16&lt;&gt;"",'5'!F16,"")</f>
        <v>0.0</v>
      </c>
      <c r="F81" s="305">
        <f>IF(AND('5'!G16&lt;&gt;"",'5'!B16&gt;0),'5'!G16,"")</f>
        <v>0.0</v>
      </c>
    </row>
    <row r="82" spans="1:6" ht="15" customHeight="1" hidden="1">
      <c r="A82" s="302" t="str">
        <f>IF('5'!C17&gt;0,TEXT('5'!C17,"DD.MM.RRRR"),"")</f>
        <v/>
      </c>
      <c r="B82" s="302" t="str">
        <f>IF('5'!B17&gt;0,TEXT('5'!B17,"DD.MM.RRRR"),"")</f>
        <v/>
      </c>
      <c r="C82" s="305" t="str">
        <f>IF('5'!D17&lt;&gt;"",'5'!D17,"")</f>
        <v/>
      </c>
      <c r="D82" s="305" t="str">
        <f>IF('5'!E17&lt;&gt;"",'5'!E17,"")</f>
        <v/>
      </c>
      <c r="E82" s="305" t="str">
        <f>IF('5'!F17&lt;&gt;"",'5'!F17,"")</f>
        <v/>
      </c>
      <c r="F82" s="305" t="str">
        <f>IF(AND('5'!G17&lt;&gt;"",'5'!B17&gt;0),'5'!G17,"")</f>
        <v/>
      </c>
    </row>
    <row r="83" spans="1:6" ht="15" customHeight="1" hidden="1">
      <c r="A83" s="302" t="str">
        <f>IF('5'!C18&gt;0,TEXT('5'!C18,"DD.MM.RRRR"),"")</f>
        <v/>
      </c>
      <c r="B83" s="302" t="str">
        <f>IF('5'!B18&gt;0,TEXT('5'!B18,"DD.MM.RRRR"),"")</f>
        <v/>
      </c>
      <c r="C83" s="305" t="str">
        <f>IF('5'!D18&lt;&gt;"",'5'!D18,"")</f>
        <v/>
      </c>
      <c r="D83" s="305" t="str">
        <f>IF('5'!E18&lt;&gt;"",'5'!E18,"")</f>
        <v/>
      </c>
      <c r="E83" s="305" t="str">
        <f>IF('5'!F18&lt;&gt;"",'5'!F18,"")</f>
        <v/>
      </c>
      <c r="F83" s="305" t="str">
        <f>IF(AND('5'!G18&lt;&gt;"",'5'!B18&gt;0),'5'!G18,"")</f>
        <v/>
      </c>
    </row>
    <row r="84" spans="1:6" ht="15" customHeight="1" hidden="1">
      <c r="A84" s="302" t="str">
        <f>IF('5'!C19&gt;0,TEXT('5'!C19,"DD.MM.RRRR"),"")</f>
        <v/>
      </c>
      <c r="B84" s="302" t="str">
        <f>IF('5'!B19&gt;0,TEXT('5'!B19,"DD.MM.RRRR"),"")</f>
        <v/>
      </c>
      <c r="C84" s="305" t="str">
        <f>IF('5'!D19&lt;&gt;"",'5'!D19,"")</f>
        <v/>
      </c>
      <c r="D84" s="305" t="str">
        <f>IF('5'!E19&lt;&gt;"",'5'!E19,"")</f>
        <v/>
      </c>
      <c r="E84" s="305" t="str">
        <f>IF('5'!F19&lt;&gt;"",'5'!F19,"")</f>
        <v/>
      </c>
      <c r="F84" s="305" t="str">
        <f>IF(AND('5'!G19&lt;&gt;"",'5'!B19&gt;0),'5'!G19,"")</f>
        <v/>
      </c>
    </row>
    <row r="85" spans="1:6" ht="15" customHeight="1" hidden="1">
      <c r="A85" s="302" t="str">
        <f>IF('5'!C20&gt;0,TEXT('5'!C20,"DD.MM.RRRR"),"")</f>
        <v/>
      </c>
      <c r="B85" s="302" t="str">
        <f>IF('5'!B20&gt;0,TEXT('5'!B20,"DD.MM.RRRR"),"")</f>
        <v/>
      </c>
      <c r="C85" s="305" t="str">
        <f>IF('5'!D20&lt;&gt;"",'5'!D20,"")</f>
        <v/>
      </c>
      <c r="D85" s="305" t="str">
        <f>IF('5'!E20&lt;&gt;"",'5'!E20,"")</f>
        <v/>
      </c>
      <c r="E85" s="305" t="str">
        <f>IF('5'!F20&lt;&gt;"",'5'!F20,"")</f>
        <v/>
      </c>
      <c r="F85" s="305" t="str">
        <f>IF(AND('5'!G20&lt;&gt;"",'5'!B20&gt;0),'5'!G20,"")</f>
        <v/>
      </c>
    </row>
    <row r="86" spans="1:6" ht="15" customHeight="1" hidden="1">
      <c r="A86" s="302" t="str">
        <f>IF('5'!C21&gt;0,TEXT('5'!C21,"DD.MM.RRRR"),"")</f>
        <v/>
      </c>
      <c r="B86" s="302" t="str">
        <f>IF('5'!B21&gt;0,TEXT('5'!B21,"DD.MM.RRRR"),"")</f>
        <v/>
      </c>
      <c r="C86" s="305" t="str">
        <f>IF('5'!D21&lt;&gt;"",'5'!D21,"")</f>
        <v/>
      </c>
      <c r="D86" s="305" t="str">
        <f>IF('5'!E21&lt;&gt;"",'5'!E21,"")</f>
        <v/>
      </c>
      <c r="E86" s="305" t="str">
        <f>IF('5'!F21&lt;&gt;"",'5'!F21,"")</f>
        <v/>
      </c>
      <c r="F86" s="305" t="str">
        <f>IF(AND('5'!G21&lt;&gt;"",'5'!B21&gt;0),'5'!G21,"")</f>
        <v/>
      </c>
    </row>
    <row r="87" spans="1:6" ht="15" customHeight="1" hidden="1">
      <c r="A87" s="302" t="str">
        <f>IF('5'!C22&gt;0,TEXT('5'!C22,"DD.MM.RRRR"),"")</f>
        <v/>
      </c>
      <c r="B87" s="302" t="str">
        <f>IF('5'!B22&gt;0,TEXT('5'!B22,"DD.MM.RRRR"),"")</f>
        <v/>
      </c>
      <c r="C87" s="305" t="str">
        <f>IF('5'!D22&lt;&gt;"",'5'!D22,"")</f>
        <v/>
      </c>
      <c r="D87" s="305" t="str">
        <f>IF('5'!E22&lt;&gt;"",'5'!E22,"")</f>
        <v/>
      </c>
      <c r="E87" s="305" t="str">
        <f>IF('5'!F22&lt;&gt;"",'5'!F22,"")</f>
        <v/>
      </c>
      <c r="F87" s="305" t="str">
        <f>IF(AND('5'!G22&lt;&gt;"",'5'!B22&gt;0),'5'!G22,"")</f>
        <v/>
      </c>
    </row>
    <row r="88" spans="1:6" ht="15" customHeight="1" hidden="1">
      <c r="A88" s="302" t="str">
        <f>IF('5'!C23&gt;0,TEXT('5'!C23,"DD.MM.RRRR"),"")</f>
        <v/>
      </c>
      <c r="B88" s="302" t="str">
        <f>IF('5'!B23&gt;0,TEXT('5'!B23,"DD.MM.RRRR"),"")</f>
        <v/>
      </c>
      <c r="C88" s="305" t="str">
        <f>IF('5'!D23&lt;&gt;"",'5'!D23,"")</f>
        <v/>
      </c>
      <c r="D88" s="305" t="str">
        <f>IF('5'!E23&lt;&gt;"",'5'!E23,"")</f>
        <v/>
      </c>
      <c r="E88" s="305" t="str">
        <f>IF('5'!F23&lt;&gt;"",'5'!F23,"")</f>
        <v/>
      </c>
      <c r="F88" s="305" t="str">
        <f>IF(AND('5'!G23&lt;&gt;"",'5'!B23&gt;0),'5'!G23,"")</f>
        <v/>
      </c>
    </row>
    <row r="91" spans="1:1" ht="15" customHeight="1" hidden="1">
      <c r="A91" s="307" t="s">
        <v>1267</v>
      </c>
    </row>
    <row r="93" spans="1:5" ht="15" customHeight="1" hidden="1">
      <c r="A93" s="503" t="s">
        <v>1268</v>
      </c>
      <c r="B93" s="503">
        <f>'5'!G24</f>
        <v>0.0</v>
      </c>
      <c r="E93" s="191"/>
    </row>
    <row r="94" spans="1:2" ht="15" customHeight="1" hidden="1">
      <c r="A94" s="503" t="s">
        <v>1269</v>
      </c>
      <c r="B94" s="503">
        <f>'5'!F24</f>
        <v>0.0</v>
      </c>
    </row>
    <row r="96" spans="2:2" ht="15" customHeight="1" hidden="1">
      <c r="B96" s="191" t="s">
        <v>1214</v>
      </c>
    </row>
    <row r="97" spans="1:1" ht="15" customHeight="1" hidden="1">
      <c r="A97" s="307" t="s">
        <v>1324</v>
      </c>
    </row>
    <row r="99" spans="1:2" ht="15" customHeight="1" hidden="1">
      <c r="A99" s="503" t="s">
        <v>1325</v>
      </c>
      <c r="B99" s="503" t="str">
        <f>IF('6'!D4&lt;&gt;0,'6'!D4,"")</f>
        <v/>
      </c>
    </row>
    <row r="100" spans="1:2" ht="15" customHeight="1" hidden="1">
      <c r="A100" s="503" t="s">
        <v>1326</v>
      </c>
      <c r="B100" s="503" t="str">
        <f>IF('6'!D5&lt;&gt;"X",'6'!D5,"")</f>
        <v/>
      </c>
    </row>
    <row r="103" spans="1:1" ht="15" customHeight="1" hidden="1">
      <c r="A103" s="307" t="s">
        <v>1327</v>
      </c>
    </row>
    <row r="105" spans="1:2" ht="15" customHeight="1" hidden="1">
      <c r="A105" s="503" t="s">
        <v>1328</v>
      </c>
      <c r="B105" s="503">
        <f>'6'!D9</f>
        <v>0.0</v>
      </c>
    </row>
    <row r="106" spans="1:2" ht="15" customHeight="1" hidden="1">
      <c r="A106" s="503" t="s">
        <v>1329</v>
      </c>
      <c r="B106" s="503">
        <f>'6'!D10</f>
        <v>0.0</v>
      </c>
    </row>
    <row r="107" spans="1:2" ht="15" customHeight="1" hidden="1">
      <c r="A107" s="503" t="s">
        <v>1330</v>
      </c>
      <c r="B107" s="503">
        <f>'6'!D12</f>
        <v>0.0</v>
      </c>
    </row>
    <row r="108" spans="1:3" s="502" customFormat="1" ht="15" customHeight="1" hidden="1">
      <c r="A108" s="503" t="s">
        <v>1331</v>
      </c>
      <c r="B108" s="503">
        <f>'6'!D13</f>
        <v>0.0</v>
      </c>
      <c r="C108"/>
    </row>
    <row r="109" s="502" customFormat="1" ht="15" customHeight="1" hidden="1"/>
    <row r="111" spans="1:1" ht="15" customHeight="1" hidden="1">
      <c r="A111" s="307" t="s">
        <v>1332</v>
      </c>
    </row>
    <row r="113" spans="1:2" ht="15" customHeight="1" hidden="1">
      <c r="A113" s="503" t="s">
        <v>1333</v>
      </c>
      <c r="B113" s="503" t="str">
        <f>IF('6'!D21&lt;&gt;0,'6'!D21,"")</f>
        <v/>
      </c>
    </row>
    <row r="114" spans="1:2" ht="15" customHeight="1" hidden="1">
      <c r="A114" s="503" t="s">
        <v>1334</v>
      </c>
      <c r="B114" s="503"/>
    </row>
    <row r="115" spans="1:2" ht="15" customHeight="1" hidden="1">
      <c r="A115" s="503" t="s">
        <v>1335</v>
      </c>
      <c r="B115" s="503" t="str">
        <f>IF('6'!D17&lt;&gt;0,'6'!D17,"")</f>
        <v/>
      </c>
    </row>
    <row r="116" spans="1:2" s="502" customFormat="1" ht="15" customHeight="1" hidden="1">
      <c r="A116" s="503" t="s">
        <v>1336</v>
      </c>
      <c r="B116" s="503" t="str">
        <f>IF('6'!D18&lt;&gt;0,'6'!D18,"")</f>
        <v/>
      </c>
    </row>
    <row r="117" spans="1:2" s="502" customFormat="1" ht="15" customHeight="1" hidden="1">
      <c r="A117" s="503" t="s">
        <v>1337</v>
      </c>
      <c r="B117" s="503" t="str">
        <f>IF('6'!D19&lt;&gt;0,'6'!D19,"")</f>
        <v/>
      </c>
    </row>
    <row r="118" spans="1:2" s="502" customFormat="1" ht="15" customHeight="1" hidden="1">
      <c r="A118" s="503" t="s">
        <v>1338</v>
      </c>
      <c r="B118" s="503" t="str">
        <f>IF('6'!D20&lt;&gt;0,'6'!D20,"")</f>
        <v/>
      </c>
    </row>
    <row r="119" spans="1:2" s="502" customFormat="1" ht="15" customHeight="1" hidden="1">
      <c r="A119"/>
      <c r="B119"/>
    </row>
    <row r="121" spans="1:1" ht="15" customHeight="1" hidden="1">
      <c r="A121" s="504" t="s">
        <v>1339</v>
      </c>
    </row>
    <row r="123" spans="1:25" ht="15" customHeight="1" hidden="1">
      <c r="A123" s="303" t="s">
        <v>1155</v>
      </c>
      <c r="B123" s="303" t="s">
        <v>1340</v>
      </c>
      <c r="C123" s="303" t="s">
        <v>1341</v>
      </c>
      <c r="D123" s="303" t="s">
        <v>1342</v>
      </c>
      <c r="E123" s="303" t="s">
        <v>1343</v>
      </c>
      <c r="F123" s="303" t="s">
        <v>1344</v>
      </c>
      <c r="G123" s="303" t="s">
        <v>1345</v>
      </c>
      <c r="H123" s="303" t="s">
        <v>1346</v>
      </c>
      <c r="I123" s="303" t="s">
        <v>1347</v>
      </c>
      <c r="J123" s="303" t="s">
        <v>1348</v>
      </c>
      <c r="K123" s="303" t="s">
        <v>1349</v>
      </c>
      <c r="L123" s="303" t="s">
        <v>1350</v>
      </c>
      <c r="M123" s="303" t="s">
        <v>1351</v>
      </c>
      <c r="N123" s="303" t="s">
        <v>1352</v>
      </c>
      <c r="O123" s="303" t="s">
        <v>1353</v>
      </c>
      <c r="P123" s="303" t="s">
        <v>1354</v>
      </c>
      <c r="Q123" s="303" t="s">
        <v>1355</v>
      </c>
      <c r="R123" s="303" t="s">
        <v>1356</v>
      </c>
      <c r="S123" s="303" t="s">
        <v>1357</v>
      </c>
      <c r="T123" s="303" t="s">
        <v>1358</v>
      </c>
      <c r="U123" s="303" t="s">
        <v>1359</v>
      </c>
      <c r="V123" s="303" t="s">
        <v>1360</v>
      </c>
      <c r="W123" s="303" t="s">
        <v>1361</v>
      </c>
      <c r="X123" s="303" t="s">
        <v>1362</v>
      </c>
      <c r="Y123" s="303" t="s">
        <v>1363</v>
      </c>
    </row>
    <row r="124" spans="1:25" ht="15" customHeight="1" hidden="1">
      <c r="A124">
        <f>'XML Export'!$H$60:$H$60</f>
        <v>1.0</v>
      </c>
      <c r="B124" s="305" t="str">
        <f>IF('6'!C27&lt;&gt;0,'6'!C27,"")</f>
        <v/>
      </c>
      <c r="C124" s="305" t="str">
        <f>IF('6'!C28&lt;&gt;0,'6'!C28,"")</f>
        <v/>
      </c>
      <c r="D124" s="305" t="str">
        <f>IF('6'!C29&lt;&gt;0,'6'!C29,"")</f>
        <v/>
      </c>
      <c r="E124" s="305" t="str">
        <f>IF('6'!C30&lt;&gt;0,'6'!C30,"")</f>
        <v/>
      </c>
      <c r="F124" s="305" t="str">
        <f>IF('6'!C31&lt;&gt;0,'6'!C31,"")</f>
        <v/>
      </c>
      <c r="G124" s="305" t="str">
        <f>IF('6'!C32&lt;&gt;0,'6'!C32,"")</f>
        <v>X</v>
      </c>
      <c r="H124" s="305" t="str">
        <f>IF('6'!C33&lt;&gt;0,'6'!C33,"")</f>
        <v/>
      </c>
      <c r="I124" s="305" t="str">
        <f>IF('6'!C35&lt;&gt;0,'6'!C35,"")</f>
        <v/>
      </c>
      <c r="J124" s="305" t="str">
        <f>IF('6'!D27&lt;&gt;0,'6'!D27,"")</f>
        <v/>
      </c>
      <c r="K124" s="305" t="str">
        <f>IF('6'!D28&lt;&gt;0,'6'!D28,"")</f>
        <v/>
      </c>
      <c r="L124" s="305" t="str">
        <f>IF('6'!D29&lt;&gt;0,'6'!D29,"")</f>
        <v/>
      </c>
      <c r="M124" s="305" t="str">
        <f>IF('6'!D30&lt;&gt;0,'6'!D30,"")</f>
        <v/>
      </c>
      <c r="N124" s="305" t="str">
        <f>IF('6'!D31&lt;&gt;0,'6'!D31,"")</f>
        <v/>
      </c>
      <c r="O124" s="305" t="str">
        <f>IF('6'!D32&lt;&gt;0,'6'!D32,"")</f>
        <v>X</v>
      </c>
      <c r="P124" s="305" t="str">
        <f>IF('6'!D33&lt;&gt;0,'6'!D33,"")</f>
        <v/>
      </c>
      <c r="Q124" s="305" t="str">
        <f>IF('6'!D35&lt;&gt;0,'6'!D35,"")</f>
        <v/>
      </c>
      <c r="R124" s="305" t="str">
        <f>IF('6'!E27&lt;&gt;0,'6'!E27,"")</f>
        <v/>
      </c>
      <c r="S124" s="305" t="str">
        <f>IF('6'!E28&lt;&gt;0,'6'!E28,"")</f>
        <v/>
      </c>
      <c r="T124" s="305" t="str">
        <f>IF('6'!E29&lt;&gt;0,'6'!E29,"")</f>
        <v/>
      </c>
      <c r="U124" s="305" t="str">
        <f>IF('6'!E30&lt;&gt;0,'6'!E30,"")</f>
        <v/>
      </c>
      <c r="V124" s="305" t="str">
        <f>IF('6'!E31&lt;&gt;0,'6'!E31,"")</f>
        <v/>
      </c>
      <c r="W124" s="305" t="str">
        <f>IF('6'!E32&lt;&gt;0,'6'!E32,"")</f>
        <v>X</v>
      </c>
      <c r="X124" s="305" t="str">
        <f>IF('6'!E33&lt;&gt;0,'6'!E33,"")</f>
        <v/>
      </c>
      <c r="Y124" s="305" t="str">
        <f>IF('6'!E35&lt;&gt;0,'6'!E35,"")</f>
        <v/>
      </c>
    </row>
    <row r="125" spans="2:25" ht="15" customHeight="1" hidden="1">
      <c r="B125" s="305" t="str">
        <f>IF('6'!C28&lt;&gt;0,'6'!C28,"")</f>
        <v/>
      </c>
      <c r="C125" s="305" t="str">
        <f>IF('6'!C29&lt;&gt;0,'6'!C29,"")</f>
        <v/>
      </c>
      <c r="D125" s="305" t="str">
        <f>IF('6'!C30&lt;&gt;0,'6'!C30,"")</f>
        <v/>
      </c>
      <c r="E125" s="305" t="str">
        <f>IF('6'!C31&lt;&gt;0,'6'!C31,"")</f>
        <v/>
      </c>
      <c r="F125" s="305" t="str">
        <f>IF('6'!C32&lt;&gt;0,'6'!C32,"")</f>
        <v>X</v>
      </c>
      <c r="G125" s="305" t="str">
        <f>IF('6'!C33&lt;&gt;0,'6'!C33,"")</f>
        <v/>
      </c>
      <c r="H125" s="305" t="str">
        <f>IF('6'!C34&lt;&gt;0,'6'!C34,"")</f>
        <v>X</v>
      </c>
      <c r="I125" s="305" t="str">
        <f>IF('6'!C36&lt;&gt;0,'6'!C36,"")</f>
        <v/>
      </c>
      <c r="J125" s="305" t="str">
        <f>IF('6'!D28&lt;&gt;0,'6'!D28,"")</f>
        <v/>
      </c>
      <c r="K125" s="305" t="str">
        <f>IF('6'!D29&lt;&gt;0,'6'!D29,"")</f>
        <v/>
      </c>
      <c r="L125" s="305" t="str">
        <f>IF('6'!D30&lt;&gt;0,'6'!D30,"")</f>
        <v/>
      </c>
      <c r="M125" s="305" t="str">
        <f>IF('6'!D31&lt;&gt;0,'6'!D31,"")</f>
        <v/>
      </c>
      <c r="N125" s="305" t="str">
        <f>IF('6'!D32&lt;&gt;0,'6'!D32,"")</f>
        <v>X</v>
      </c>
      <c r="O125" s="305" t="str">
        <f>IF('6'!D33&lt;&gt;0,'6'!D33,"")</f>
        <v/>
      </c>
      <c r="P125" s="305" t="str">
        <f>IF('6'!D34&lt;&gt;0,'6'!D34,"")</f>
        <v>X</v>
      </c>
      <c r="Q125" s="305" t="str">
        <f>IF('6'!D36&lt;&gt;0,'6'!D36,"")</f>
        <v/>
      </c>
      <c r="R125" s="305" t="str">
        <f>IF('6'!E28&lt;&gt;0,'6'!E28,"")</f>
        <v/>
      </c>
      <c r="S125" s="305" t="str">
        <f>IF('6'!E29&lt;&gt;0,'6'!E29,"")</f>
        <v/>
      </c>
      <c r="T125" s="305" t="str">
        <f>IF('6'!E30&lt;&gt;0,'6'!E30,"")</f>
        <v/>
      </c>
      <c r="U125" s="305" t="str">
        <f>IF('6'!E31&lt;&gt;0,'6'!E31,"")</f>
        <v/>
      </c>
      <c r="V125" s="305" t="str">
        <f>IF('6'!E32&lt;&gt;0,'6'!E32,"")</f>
        <v>X</v>
      </c>
      <c r="W125" s="305" t="str">
        <f>IF('6'!E33&lt;&gt;0,'6'!E33,"")</f>
        <v/>
      </c>
      <c r="X125" s="305" t="str">
        <f>IF('6'!E34&lt;&gt;0,'6'!E34,"")</f>
        <v>X</v>
      </c>
      <c r="Y125" s="305" t="str">
        <f>IF('6'!E36&lt;&gt;0,'6'!E36,"")</f>
        <v/>
      </c>
    </row>
    <row r="127" spans="1:1" ht="15" customHeight="1" hidden="1">
      <c r="A127" s="307" t="s">
        <v>1364</v>
      </c>
    </row>
    <row r="129" spans="1:2" ht="15" customHeight="1" hidden="1">
      <c r="A129" s="503" t="s">
        <v>1365</v>
      </c>
      <c r="B129" s="503">
        <f>'6'!D39</f>
        <v>0.0</v>
      </c>
    </row>
    <row r="130" spans="1:2" ht="15" customHeight="1" hidden="1">
      <c r="A130" s="503" t="s">
        <v>1366</v>
      </c>
      <c r="B130" s="503">
        <f>'6'!D40</f>
        <v>0.0</v>
      </c>
    </row>
    <row r="133" spans="1:1" ht="15" customHeight="1" hidden="1">
      <c r="A133" s="516" t="s">
        <v>9162</v>
      </c>
    </row>
    <row r="135" spans="1:6" ht="15" customHeight="1" hidden="1">
      <c r="A135" s="303" t="s">
        <v>1155</v>
      </c>
      <c r="B135" s="303" t="s">
        <v>1367</v>
      </c>
      <c r="C135" s="303" t="s">
        <v>1368</v>
      </c>
      <c r="D135" s="303" t="s">
        <v>1369</v>
      </c>
      <c r="E135" s="303" t="s">
        <v>1370</v>
      </c>
      <c r="F135" s="303" t="s">
        <v>1371</v>
      </c>
    </row>
    <row r="136" spans="1:6" ht="15" customHeight="1" hidden="1">
      <c r="A136">
        <f>'XML Export'!$H$60:$H$60</f>
        <v>1.0</v>
      </c>
      <c r="B136" s="302"/>
      <c r="C136" s="302"/>
      <c r="E136" s="302"/>
      <c r="F136" s="302"/>
    </row>
    <row r="139" spans="1:1" ht="15" customHeight="1" hidden="1">
      <c r="A139" s="307" t="s">
        <v>1372</v>
      </c>
    </row>
    <row r="140" spans="2:38" ht="15" customHeight="1" hidden="1">
      <c r="B140" s="303" t="s">
        <v>1155</v>
      </c>
      <c r="C140" s="303" t="s">
        <v>1373</v>
      </c>
      <c r="D140" s="303" t="s">
        <v>1374</v>
      </c>
      <c r="E140" s="303" t="s">
        <v>1375</v>
      </c>
      <c r="F140" s="303" t="s">
        <v>1376</v>
      </c>
      <c r="G140" s="303" t="s">
        <v>1377</v>
      </c>
      <c r="H140" s="303" t="s">
        <v>1378</v>
      </c>
      <c r="I140" s="303" t="s">
        <v>1379</v>
      </c>
      <c r="J140" s="303" t="s">
        <v>3608</v>
      </c>
      <c r="K140" s="303" t="s">
        <v>1385</v>
      </c>
      <c r="L140" s="303" t="s">
        <v>1386</v>
      </c>
      <c r="M140" s="303" t="s">
        <v>1387</v>
      </c>
      <c r="N140" s="303" t="s">
        <v>1388</v>
      </c>
      <c r="O140" s="303" t="s">
        <v>1389</v>
      </c>
      <c r="P140" s="303" t="s">
        <v>1390</v>
      </c>
      <c r="Q140" s="303" t="s">
        <v>1391</v>
      </c>
      <c r="R140" s="303" t="s">
        <v>1392</v>
      </c>
      <c r="S140" s="303" t="s">
        <v>1393</v>
      </c>
      <c r="T140" s="303" t="s">
        <v>1394</v>
      </c>
      <c r="U140" s="303" t="s">
        <v>1395</v>
      </c>
      <c r="V140" s="303" t="s">
        <v>1396</v>
      </c>
      <c r="W140" s="303" t="s">
        <v>1397</v>
      </c>
      <c r="X140" s="303" t="s">
        <v>1398</v>
      </c>
      <c r="Y140" s="303" t="s">
        <v>1399</v>
      </c>
      <c r="Z140" s="303" t="s">
        <v>1400</v>
      </c>
      <c r="AA140" s="303" t="s">
        <v>1401</v>
      </c>
      <c r="AB140" s="303" t="s">
        <v>1402</v>
      </c>
      <c r="AC140" s="303" t="s">
        <v>1403</v>
      </c>
      <c r="AD140" s="303" t="s">
        <v>1404</v>
      </c>
      <c r="AE140" s="303" t="s">
        <v>1405</v>
      </c>
      <c r="AF140" s="303" t="s">
        <v>1406</v>
      </c>
      <c r="AG140" s="303" t="s">
        <v>1407</v>
      </c>
      <c r="AH140" s="303" t="s">
        <v>1408</v>
      </c>
      <c r="AI140" s="303" t="s">
        <v>1409</v>
      </c>
      <c r="AJ140" s="303" t="s">
        <v>1410</v>
      </c>
      <c r="AK140" s="303" t="s">
        <v>1411</v>
      </c>
      <c r="AL140" s="303" t="s">
        <v>3614</v>
      </c>
    </row>
    <row r="141" spans="1:38" ht="15" customHeight="1" hidden="1">
      <c r="A141" s="303" t="s">
        <v>1155</v>
      </c>
      <c r="B141" s="303">
        <f>'XML Export'!$H$60:$H$60</f>
        <v>1.0</v>
      </c>
      <c r="C141" s="303" t="str">
        <f>IF(Př_H1!D20&lt;&gt;0,Př_H1!D20,"")</f>
        <v/>
      </c>
      <c r="D141" s="303" t="str">
        <f>IF(Př_H2!D18&lt;&gt;0,Př_H2!D18,"")</f>
        <v/>
      </c>
      <c r="E141" s="303" t="str">
        <f>IF(Př_H2!D19&lt;&gt;0,Př_H2!D19,"")</f>
        <v/>
      </c>
      <c r="F141" s="303">
        <f>IF(Př_H2!D20&lt;&gt;0,Př_H2!D20*100,"")</f>
        <v>19.0</v>
      </c>
      <c r="G141" s="303" t="str">
        <f>IF(Př_H2!D21&lt;&gt;0,Př_H2!D21,"")</f>
        <v/>
      </c>
      <c r="H141" s="303" t="str">
        <f>IF(Př_H2!D26&lt;&gt;0,Př_H2!D26,"")</f>
        <v/>
      </c>
      <c r="I141" s="303" t="str">
        <f>IF(Př_H2!D27&lt;&gt;0,Př_H2!D27,"")</f>
        <v/>
      </c>
      <c r="J141" s="303" t="str">
        <f>IF(Př_H2!D28&lt;&gt;0,Př_H2!D28,"")</f>
        <v/>
      </c>
      <c r="K141" s="303" t="str">
        <f>IF(Př_H2!D21&lt;&gt;0,Př_H2!D21,"")</f>
        <v/>
      </c>
      <c r="L141" s="303" t="str">
        <f>IF(Př_H2!D28&lt;&gt;0,Př_H2!D28,"")</f>
        <v/>
      </c>
      <c r="M141" s="303" t="str">
        <f>IF(Př_H2!D6&lt;&gt;0,Př_H2!D6,"")</f>
        <v/>
      </c>
      <c r="N141" s="304" t="str">
        <f>IF(Př_H2!A34&lt;&gt;0,Př_H2!A34,"")</f>
        <v/>
      </c>
      <c r="O141" s="303" t="str">
        <f>IF(Př_H2!B34&lt;&gt;0,Př_H2!B34,"")</f>
        <v/>
      </c>
      <c r="P141" s="303" t="str">
        <f>IF(Př_H2!C34&lt;&gt;0,Př_H2!C34,"")</f>
        <v/>
      </c>
      <c r="Q141" s="303" t="str">
        <f>IF(Př_H2!C34&lt;&gt;0,Př_H2!C34,"")</f>
        <v/>
      </c>
      <c r="R141" s="303" t="str">
        <f>IF(Př_H2!E34&lt;&gt;0,Př_H2!E34,"")</f>
        <v/>
      </c>
      <c r="S141" s="303" t="str">
        <f>IF(Př_H1!F20&lt;&gt;0,Př_H1!F20,"")</f>
        <v/>
      </c>
      <c r="T141" s="303" t="str">
        <f>IF(Př_H1!F21&lt;&gt;0,Př_H1!F21,"")</f>
        <v/>
      </c>
      <c r="U141" s="303" t="str">
        <f>IF(Př_H1!F22&lt;&gt;0,Př_H1!F22,"")</f>
        <v/>
      </c>
      <c r="V141" s="303">
        <f>IF(Př_H1!F23&lt;&gt;0,Př_H1!F23*100,"")</f>
        <v>19.0</v>
      </c>
      <c r="W141" s="303" t="str">
        <f>IF(Př_H1!F24&lt;&gt;0,Př_H1!F24,"")</f>
        <v/>
      </c>
      <c r="X141" s="304" t="str">
        <f>IF(Př_H1!A35&lt;&gt;0,Př_H1!A35,"")</f>
        <v/>
      </c>
      <c r="Y141" s="303" t="str">
        <f>IF(Př_H1!B35&lt;&gt;0,Př_H1!B35,"")</f>
        <v/>
      </c>
      <c r="Z141" s="303" t="str">
        <f>IF(Př_H1!D35&lt;&gt;0,Př_H1!D35,"")</f>
        <v/>
      </c>
      <c r="AA141" s="303" t="str">
        <f>IF(Př_H1!F35&lt;&gt;0,Př_H1!F35,"")</f>
        <v/>
      </c>
      <c r="AB141" s="303" t="str">
        <f>IF(Př_H1!G35&lt;&gt;0,Př_H1!G35,"")</f>
        <v/>
      </c>
      <c r="AC141" s="303"/>
      <c r="AD141" s="303"/>
      <c r="AE141" s="304"/>
      <c r="AF141" s="303" t="str">
        <f>IF(Př_H1!F25&lt;&gt;0,Př_H1!F25,"")</f>
        <v/>
      </c>
      <c r="AG141" s="303" t="str">
        <f>IF(Př_H1!F26&lt;&gt;0,Př_H1!F26,"")</f>
        <v/>
      </c>
      <c r="AH141" s="303" t="str">
        <f>IF(Př_H1!F27&lt;&gt;0,Př_H1!F27,"")</f>
        <v/>
      </c>
      <c r="AI141" s="303" t="str">
        <f>IF(Př_H2!D7&lt;&gt;0,Př_H2!D7,"")</f>
        <v/>
      </c>
      <c r="AJ141" s="303" t="str">
        <f>IF(Př_H2!D8&lt;&gt;0,Př_H2!D8,"")</f>
        <v/>
      </c>
      <c r="AK141" s="303" t="str">
        <f>IF(Př_H2!D9&lt;&gt;0,Př_H2!D9,"")</f>
        <v/>
      </c>
      <c r="AL141" s="304" t="s">
        <v>3613</v>
      </c>
    </row>
    <row r="142" spans="1:2" ht="15" customHeight="1" hidden="1">
      <c r="A142" s="303" t="s">
        <v>1373</v>
      </c>
      <c r="B142" s="305" t="str">
        <f>IF(Př_H1!D20&lt;&gt;0,Př_H1!D20,"")</f>
        <v/>
      </c>
    </row>
    <row r="143" spans="1:2" ht="15" customHeight="1" hidden="1">
      <c r="A143" s="303" t="s">
        <v>1374</v>
      </c>
      <c r="B143" s="305" t="str">
        <f>IF(Př_H2!D18&lt;&gt;0,Př_H2!D18,"")</f>
        <v/>
      </c>
    </row>
    <row r="144" spans="1:14" ht="15" customHeight="1" hidden="1">
      <c r="A144" s="303" t="s">
        <v>1375</v>
      </c>
      <c r="B144" s="305" t="str">
        <f>IF(Př_H2!D19&lt;&gt;0,Př_H2!D19,"")</f>
        <v/>
      </c>
      <c r="N144" s="191"/>
    </row>
    <row r="145" spans="1:2" ht="15" customHeight="1" hidden="1">
      <c r="A145" s="303" t="s">
        <v>1376</v>
      </c>
      <c r="B145" s="314">
        <f>IF(Př_H2!D20&lt;&gt;0,Př_H2!D20*100,"")</f>
        <v>19.0</v>
      </c>
    </row>
    <row r="146" spans="1:2" ht="15" customHeight="1" hidden="1">
      <c r="A146" s="303" t="s">
        <v>1377</v>
      </c>
      <c r="B146" s="305" t="str">
        <f>IF(Př_H2!D21&lt;&gt;0,Př_H2!D21,"")</f>
        <v/>
      </c>
    </row>
    <row r="147" spans="1:2" ht="15" customHeight="1" hidden="1">
      <c r="A147" s="303" t="s">
        <v>1378</v>
      </c>
      <c r="B147" t="str">
        <f>IF(Př_H2!D26&lt;&gt;0,Př_H2!D26,"")</f>
        <v/>
      </c>
    </row>
    <row r="148" spans="1:2" ht="15" customHeight="1" hidden="1">
      <c r="A148" s="303" t="s">
        <v>1379</v>
      </c>
      <c r="B148" s="305" t="str">
        <f>IF(Př_H2!D27&lt;&gt;0,Př_H2!D27,"")</f>
        <v/>
      </c>
    </row>
    <row r="149" spans="1:2" ht="15" customHeight="1" hidden="1">
      <c r="A149" s="303" t="s">
        <v>1380</v>
      </c>
      <c r="B149" s="305" t="str">
        <f>IF(Př_H2!D28&lt;&gt;0,Př_H2!D28,"")</f>
        <v/>
      </c>
    </row>
    <row r="150" spans="1:23" ht="15" customHeight="1" hidden="1">
      <c r="A150" s="303" t="s">
        <v>1381</v>
      </c>
      <c r="B150" s="314" t="e">
        <f>IF(Př_H2!#REF!&lt;&gt;0,Př_H2!#REF!*100,"")</f>
        <v>#REF!</v>
      </c>
      <c r="E150" s="303"/>
      <c r="F150" s="303"/>
      <c r="G150" s="303"/>
      <c r="H150" s="303"/>
      <c r="I150" s="303"/>
      <c r="J150" s="303"/>
      <c r="K150" s="303"/>
      <c r="L150" s="303"/>
      <c r="M150" s="303"/>
      <c r="N150" s="303"/>
      <c r="O150" s="303"/>
      <c r="P150" s="303"/>
      <c r="Q150" s="303"/>
      <c r="R150" s="303"/>
      <c r="S150" s="303"/>
      <c r="T150" s="303"/>
      <c r="U150" s="303"/>
      <c r="V150" s="303"/>
      <c r="W150" s="303"/>
    </row>
    <row r="151" spans="1:2" ht="15" customHeight="1" hidden="1">
      <c r="A151" s="303" t="s">
        <v>1382</v>
      </c>
      <c r="B151" t="str">
        <f>IF(Př_H2!D26&lt;&gt;0,Př_H2!D26,"")</f>
        <v/>
      </c>
    </row>
    <row r="152" spans="1:2" ht="15" customHeight="1" hidden="1">
      <c r="A152" s="303" t="s">
        <v>1383</v>
      </c>
      <c r="B152" t="str">
        <f>IF(Př_H2!D27&lt;&gt;0,Př_H2!D27,"")</f>
        <v/>
      </c>
    </row>
    <row r="153" spans="1:17" ht="15" customHeight="1" hidden="1">
      <c r="A153" s="303" t="s">
        <v>1384</v>
      </c>
      <c r="B153" t="str">
        <f>IF(Př_H2!D28&lt;&gt;0,Př_H2!D28,"")</f>
        <v/>
      </c>
      <c r="O153" s="191"/>
      <c r="P153" s="191"/>
      <c r="Q153" s="191"/>
    </row>
    <row r="154" spans="1:2" ht="15" customHeight="1" hidden="1">
      <c r="A154" s="303" t="s">
        <v>1385</v>
      </c>
      <c r="B154" t="str">
        <f>IF(Př_H2!D21&lt;&gt;0,Př_H2!D21,"")</f>
        <v/>
      </c>
    </row>
    <row r="155" spans="1:2" ht="15" customHeight="1" hidden="1">
      <c r="A155" s="303" t="s">
        <v>1386</v>
      </c>
      <c r="B155" t="str">
        <f>IF(Př_H2!D28&lt;&gt;0,Př_H2!D28,"")</f>
        <v/>
      </c>
    </row>
    <row r="156" spans="1:2" ht="15" customHeight="1" hidden="1">
      <c r="A156" s="303" t="s">
        <v>1387</v>
      </c>
      <c r="B156" s="305" t="str">
        <f>IF(Př_H2!D6&lt;&gt;0,Př_H2!D6,"")</f>
        <v/>
      </c>
    </row>
    <row r="157" spans="1:2" ht="15" customHeight="1" hidden="1">
      <c r="A157" s="303" t="s">
        <v>1388</v>
      </c>
      <c r="B157" s="306" t="str">
        <f>IF(Př_H2!A34&lt;&gt;0,Př_H2!A34,"")</f>
        <v/>
      </c>
    </row>
    <row r="158" spans="1:2" ht="15" customHeight="1" hidden="1">
      <c r="A158" s="303" t="s">
        <v>1389</v>
      </c>
      <c r="B158" t="str">
        <f>IF(Př_H2!B34&lt;&gt;0,Př_H2!B34,"")</f>
        <v/>
      </c>
    </row>
    <row r="159" spans="1:2" ht="15" customHeight="1" hidden="1">
      <c r="A159" s="303" t="s">
        <v>1390</v>
      </c>
      <c r="B159" t="str">
        <f>IF(Př_H2!C34&lt;&gt;0,Př_H2!C34,"")</f>
        <v/>
      </c>
    </row>
    <row r="160" spans="1:2" ht="15" customHeight="1" hidden="1">
      <c r="A160" s="303" t="s">
        <v>1391</v>
      </c>
      <c r="B160" t="str">
        <f>IF(Př_H2!C34&lt;&gt;0,Př_H2!C34,"")</f>
        <v/>
      </c>
    </row>
    <row r="161" spans="1:2" ht="15" customHeight="1" hidden="1">
      <c r="A161" s="303" t="s">
        <v>1392</v>
      </c>
      <c r="B161" t="str">
        <f>IF(Př_H2!E34&lt;&gt;0,Př_H2!E34,"")</f>
        <v/>
      </c>
    </row>
    <row r="162" spans="1:2" ht="15" customHeight="1" hidden="1">
      <c r="A162" s="303" t="s">
        <v>1393</v>
      </c>
      <c r="B162" s="305" t="str">
        <f>IF(Př_H1!F20&lt;&gt;0,Př_H1!F20,"")</f>
        <v/>
      </c>
    </row>
    <row r="163" spans="1:2" ht="15" customHeight="1" hidden="1">
      <c r="A163" s="303" t="s">
        <v>1394</v>
      </c>
      <c r="B163" s="305" t="str">
        <f>IF(Př_H1!F21&lt;&gt;0,Př_H1!F21,"")</f>
        <v/>
      </c>
    </row>
    <row r="164" spans="1:2" ht="15" customHeight="1" hidden="1">
      <c r="A164" s="303" t="s">
        <v>1395</v>
      </c>
      <c r="B164" s="305" t="str">
        <f>IF(Př_H1!F22&lt;&gt;0,Př_H1!F22,"")</f>
        <v/>
      </c>
    </row>
    <row r="165" spans="1:2" ht="15" customHeight="1" hidden="1">
      <c r="A165" s="303" t="s">
        <v>1396</v>
      </c>
      <c r="B165" s="305">
        <f>IF(Př_H1!F23&lt;&gt;0,Př_H1!F23*100,"")</f>
        <v>19.0</v>
      </c>
    </row>
    <row r="166" spans="1:2" ht="15" customHeight="1" hidden="1">
      <c r="A166" s="303" t="s">
        <v>1397</v>
      </c>
      <c r="B166" s="305" t="str">
        <f>IF(Př_H1!F24&lt;&gt;0,Př_H1!F24,"")</f>
        <v/>
      </c>
    </row>
    <row r="167" spans="1:2" ht="15" customHeight="1" hidden="1">
      <c r="A167" s="303" t="s">
        <v>1398</v>
      </c>
      <c r="B167" s="306" t="str">
        <f>IF(Př_H1!A35&lt;&gt;0,Př_H1!A35,"")</f>
        <v/>
      </c>
    </row>
    <row r="168" spans="1:2" ht="15" customHeight="1" hidden="1">
      <c r="A168" s="303" t="s">
        <v>1399</v>
      </c>
      <c r="B168" t="str">
        <f>IF(Př_H1!B35&lt;&gt;0,Př_H1!B35,"")</f>
        <v/>
      </c>
    </row>
    <row r="169" spans="1:2" ht="15" customHeight="1" hidden="1">
      <c r="A169" s="303" t="s">
        <v>1400</v>
      </c>
      <c r="B169" s="305" t="str">
        <f>IF(Př_H1!D35&lt;&gt;0,Př_H1!D35,"")</f>
        <v/>
      </c>
    </row>
    <row r="170" spans="1:2" ht="15" customHeight="1" hidden="1">
      <c r="A170" s="303" t="s">
        <v>1401</v>
      </c>
      <c r="B170" s="305" t="str">
        <f>IF(Př_H1!F35&lt;&gt;0,Př_H1!F35,"")</f>
        <v/>
      </c>
    </row>
    <row r="171" spans="1:2" ht="15" customHeight="1" hidden="1">
      <c r="A171" s="303" t="s">
        <v>1402</v>
      </c>
      <c r="B171" s="305" t="str">
        <f>IF(Př_H1!G35&lt;&gt;0,Př_H1!G35,"")</f>
        <v/>
      </c>
    </row>
    <row r="172" spans="1:3" ht="15" customHeight="1" hidden="1">
      <c r="A172" s="303" t="s">
        <v>1403</v>
      </c>
      <c r="C172" s="191" t="s">
        <v>1214</v>
      </c>
    </row>
    <row r="173" spans="1:3" ht="15" customHeight="1" hidden="1">
      <c r="A173" s="303" t="s">
        <v>1404</v>
      </c>
      <c r="C173" s="191" t="s">
        <v>1214</v>
      </c>
    </row>
    <row r="174" spans="1:3" ht="15" customHeight="1" hidden="1">
      <c r="A174" s="303" t="s">
        <v>1405</v>
      </c>
      <c r="B174" s="302"/>
      <c r="C174" s="191" t="s">
        <v>1214</v>
      </c>
    </row>
    <row r="175" spans="1:2" ht="15" customHeight="1" hidden="1">
      <c r="A175" s="303" t="s">
        <v>1406</v>
      </c>
      <c r="B175" s="305" t="str">
        <f>IF(Př_H1!F25&lt;&gt;0,Př_H1!F25,"")</f>
        <v/>
      </c>
    </row>
    <row r="176" spans="1:2" ht="15" customHeight="1" hidden="1">
      <c r="A176" s="303" t="s">
        <v>1407</v>
      </c>
      <c r="B176" s="305" t="str">
        <f>IF(Př_H1!F26&lt;&gt;0,Př_H1!F26,"")</f>
        <v/>
      </c>
    </row>
    <row r="177" spans="1:2" ht="15" customHeight="1" hidden="1">
      <c r="A177" s="303" t="s">
        <v>1408</v>
      </c>
      <c r="B177" s="305" t="str">
        <f>IF(Př_H1!F27&lt;&gt;0,Př_H1!F27,"")</f>
        <v/>
      </c>
    </row>
    <row r="178" spans="1:2" ht="15" customHeight="1" hidden="1">
      <c r="A178" s="303" t="s">
        <v>1409</v>
      </c>
      <c r="B178" s="305" t="str">
        <f>IF(Př_H2!D7&lt;&gt;0,Př_H2!D7,"")</f>
        <v/>
      </c>
    </row>
    <row r="179" spans="1:2" ht="15" customHeight="1" hidden="1">
      <c r="A179" s="303" t="s">
        <v>1410</v>
      </c>
      <c r="B179" s="305" t="str">
        <f>IF(Př_H2!D8&lt;&gt;0,Př_H2!D8,"")</f>
        <v/>
      </c>
    </row>
    <row r="180" spans="1:2" ht="15" customHeight="1" hidden="1">
      <c r="A180" s="303" t="s">
        <v>1411</v>
      </c>
      <c r="B180" s="305" t="str">
        <f>IF(Př_H2!D9&lt;&gt;0,Př_H2!D9,"")</f>
        <v/>
      </c>
    </row>
    <row r="181" spans="1:2" ht="15" customHeight="1" hidden="1">
      <c r="A181" s="303" t="s">
        <v>3608</v>
      </c>
      <c r="B181" t="str">
        <f>IF(Př_H2!D28&lt;&gt;0,Př_H2!D28,"")</f>
        <v/>
      </c>
    </row>
    <row r="182" spans="1:2" ht="15" customHeight="1" hidden="1">
      <c r="A182" s="303" t="s">
        <v>3614</v>
      </c>
      <c r="B182" s="417" t="s">
        <v>3613</v>
      </c>
    </row>
    <row r="183" spans="1:1" ht="15" customHeight="1" hidden="1">
      <c r="A183" s="311" t="s">
        <v>1412</v>
      </c>
    </row>
    <row r="185" spans="1:1" ht="15" customHeight="1" hidden="1">
      <c r="A185" s="303" t="s">
        <v>1413</v>
      </c>
    </row>
    <row r="186" spans="1:1" ht="15" customHeight="1" hidden="1">
      <c r="A186" s="303" t="s">
        <v>1414</v>
      </c>
    </row>
    <row r="187" spans="1:1" ht="15" customHeight="1" hidden="1">
      <c r="A187" s="303" t="s">
        <v>1415</v>
      </c>
    </row>
    <row r="188" spans="1:1" ht="15" customHeight="1" hidden="1">
      <c r="A188" s="303" t="s">
        <v>1416</v>
      </c>
    </row>
    <row r="189" spans="1:1" ht="15" customHeight="1" hidden="1">
      <c r="A189" s="303" t="s">
        <v>1417</v>
      </c>
    </row>
    <row r="190" spans="1:1" ht="15" customHeight="1" hidden="1">
      <c r="A190" s="303" t="s">
        <v>1418</v>
      </c>
    </row>
    <row r="191" spans="1:1" ht="15" customHeight="1" hidden="1">
      <c r="A191" s="303" t="s">
        <v>1419</v>
      </c>
    </row>
    <row r="192" spans="1:1" ht="15" customHeight="1" hidden="1">
      <c r="A192" s="303" t="s">
        <v>1420</v>
      </c>
    </row>
    <row r="193" spans="1:1" ht="15" customHeight="1" hidden="1">
      <c r="A193" s="303" t="s">
        <v>1421</v>
      </c>
    </row>
    <row r="194" spans="1:1" ht="15" customHeight="1" hidden="1">
      <c r="A194" s="303" t="s">
        <v>1422</v>
      </c>
    </row>
    <row r="195" spans="1:1" ht="15" customHeight="1" hidden="1">
      <c r="A195" s="303" t="s">
        <v>1423</v>
      </c>
    </row>
    <row r="196" spans="1:1" ht="15" customHeight="1" hidden="1">
      <c r="A196" s="303" t="s">
        <v>1424</v>
      </c>
    </row>
    <row r="199" spans="1:1" ht="15" customHeight="1" hidden="1">
      <c r="A199" s="311" t="s">
        <v>1425</v>
      </c>
    </row>
    <row r="201" spans="1:10" ht="15" customHeight="1" hidden="1">
      <c r="A201" s="303" t="s">
        <v>1155</v>
      </c>
      <c r="B201" s="303" t="s">
        <v>1428</v>
      </c>
      <c r="C201" s="303" t="s">
        <v>1429</v>
      </c>
      <c r="D201" s="303" t="s">
        <v>1430</v>
      </c>
      <c r="E201" s="303" t="s">
        <v>1426</v>
      </c>
      <c r="F201" s="303" t="s">
        <v>1431</v>
      </c>
      <c r="G201" s="303" t="s">
        <v>1427</v>
      </c>
      <c r="H201" s="303" t="s">
        <v>1432</v>
      </c>
      <c r="I201" s="303" t="s">
        <v>1433</v>
      </c>
      <c r="J201" s="303" t="s">
        <v>1434</v>
      </c>
    </row>
    <row r="205" spans="1:2" ht="15" customHeight="1" hidden="1">
      <c r="A205" s="307" t="s">
        <v>1436</v>
      </c>
      <c r="B205">
        <v>1.0</v>
      </c>
    </row>
    <row r="207" spans="1:10" ht="15" customHeight="1" hidden="1">
      <c r="A207" s="303" t="s">
        <v>1155</v>
      </c>
      <c r="B207" s="303" t="s">
        <v>1367</v>
      </c>
      <c r="C207" s="303" t="s">
        <v>1435</v>
      </c>
      <c r="D207" s="303" t="s">
        <v>1437</v>
      </c>
      <c r="E207" s="303" t="s">
        <v>1438</v>
      </c>
      <c r="F207" s="303" t="s">
        <v>1439</v>
      </c>
      <c r="H207" s="359" t="s">
        <v>9066</v>
      </c>
      <c r="I207" s="359" t="s">
        <v>9067</v>
      </c>
      <c r="J207" s="359" t="s">
        <v>9068</v>
      </c>
    </row>
    <row r="208" spans="1:10" ht="15" customHeight="1" hidden="1">
      <c r="A208" s="303">
        <f t="shared" si="0" ref="A208:A239">$B$205</f>
        <v>1.0</v>
      </c>
      <c r="B208" s="303">
        <f t="shared" si="1" ref="B208:B239">IF($B$43="P",H208,IF($B$43="Z",IF(I208&lt;&gt;"",I208,""),IF($B$43="M",IF(J208&lt;&gt;"",J208,""),H208)))</f>
        <v>1.0</v>
      </c>
      <c r="C208" s="368" t="str">
        <f>IF(Účetní_závěrka!D12&lt;&gt;"",Účetní_závěrka!D12,"")</f>
        <v/>
      </c>
      <c r="D208" s="368" t="str">
        <f>IF(Účetní_závěrka!E12&lt;&gt;"",ABS(Účetní_závěrka!E12),"")</f>
        <v/>
      </c>
      <c r="E208" s="368" t="str">
        <f>IF(Účetní_závěrka!F12&lt;&gt;"",Účetní_závěrka!F12,"")</f>
        <v/>
      </c>
      <c r="F208" s="368" t="str">
        <f>IF(Účetní_závěrka!G12&lt;&gt;"",Účetní_závěrka!G12,"")</f>
        <v/>
      </c>
      <c r="H208">
        <v>1.0</v>
      </c>
      <c r="I208">
        <v>1.0</v>
      </c>
      <c r="J208">
        <v>1.0</v>
      </c>
    </row>
    <row r="209" spans="1:10" ht="15" customHeight="1" hidden="1">
      <c r="A209" s="303">
        <f t="shared" si="0"/>
        <v>1.0</v>
      </c>
      <c r="B209" s="303">
        <f t="shared" si="1"/>
        <v>2.0</v>
      </c>
      <c r="C209" s="368" t="str">
        <f>IF(Účetní_závěrka!D13&lt;&gt;"",Účetní_závěrka!D13,"")</f>
        <v/>
      </c>
      <c r="D209" s="368" t="str">
        <f>IF(Účetní_závěrka!E13&lt;&gt;"",ABS(Účetní_závěrka!E13),"")</f>
        <v/>
      </c>
      <c r="E209" s="368" t="str">
        <f>IF(Účetní_závěrka!F13&lt;&gt;"",Účetní_závěrka!F13,"")</f>
        <v/>
      </c>
      <c r="F209" s="368" t="str">
        <f>IF(Účetní_závěrka!G13&lt;&gt;"",Účetní_závěrka!G13,"")</f>
        <v/>
      </c>
      <c r="H209">
        <v>2.0</v>
      </c>
      <c r="I209">
        <v>2.0</v>
      </c>
      <c r="J209">
        <v>2.0</v>
      </c>
    </row>
    <row r="210" spans="1:10" ht="15" customHeight="1" hidden="1">
      <c r="A210" s="303">
        <f t="shared" si="0"/>
        <v>1.0</v>
      </c>
      <c r="B210" s="303">
        <f t="shared" si="1"/>
        <v>3.0</v>
      </c>
      <c r="C210" s="368" t="str">
        <f>IF(Účetní_závěrka!D14&lt;&gt;"",Účetní_závěrka!D14,"")</f>
        <v/>
      </c>
      <c r="D210" s="368" t="str">
        <f>IF(Účetní_závěrka!E14&lt;&gt;"",ABS(Účetní_závěrka!E14),"")</f>
        <v/>
      </c>
      <c r="E210" s="368" t="str">
        <f>IF(Účetní_závěrka!F14&lt;&gt;"",Účetní_závěrka!F14,"")</f>
        <v/>
      </c>
      <c r="F210" s="368" t="str">
        <f>IF(Účetní_závěrka!G14&lt;&gt;"",Účetní_závěrka!G14,"")</f>
        <v/>
      </c>
      <c r="H210">
        <v>3.0</v>
      </c>
      <c r="I210">
        <v>3.0</v>
      </c>
      <c r="J210">
        <v>3.0</v>
      </c>
    </row>
    <row r="211" spans="1:10" ht="15" customHeight="1" hidden="1">
      <c r="A211" s="303">
        <f t="shared" si="0"/>
        <v>1.0</v>
      </c>
      <c r="B211" s="303">
        <f t="shared" si="1"/>
        <v>4.0</v>
      </c>
      <c r="C211" s="368" t="str">
        <f>IF(Účetní_závěrka!D15&lt;&gt;"",Účetní_závěrka!D15,"")</f>
        <v/>
      </c>
      <c r="D211" s="368" t="str">
        <f>IF(Účetní_závěrka!E15&lt;&gt;"",ABS(Účetní_závěrka!E15),"")</f>
        <v/>
      </c>
      <c r="E211" s="368" t="str">
        <f>IF(Účetní_závěrka!F15&lt;&gt;"",Účetní_závěrka!F15,"")</f>
        <v/>
      </c>
      <c r="F211" s="368" t="str">
        <f>IF(Účetní_závěrka!G15&lt;&gt;"",Účetní_závěrka!G15,"")</f>
        <v/>
      </c>
      <c r="H211">
        <v>4.0</v>
      </c>
      <c r="I211">
        <v>4.0</v>
      </c>
      <c r="J211">
        <v>37.0</v>
      </c>
    </row>
    <row r="212" spans="1:10" ht="15" customHeight="1" hidden="1">
      <c r="A212" s="303">
        <f t="shared" si="0"/>
        <v>1.0</v>
      </c>
      <c r="B212" s="303">
        <f t="shared" si="1"/>
        <v>5.0</v>
      </c>
      <c r="C212" s="368" t="str">
        <f>IF(Účetní_závěrka!D16&lt;&gt;"",Účetní_závěrka!D16,"")</f>
        <v/>
      </c>
      <c r="D212" s="368" t="str">
        <f>IF(Účetní_závěrka!E16&lt;&gt;"",ABS(Účetní_závěrka!E16),"")</f>
        <v/>
      </c>
      <c r="E212" s="368" t="str">
        <f>IF(Účetní_závěrka!F16&lt;&gt;"",Účetní_závěrka!F16,"")</f>
        <v/>
      </c>
      <c r="F212" s="368" t="str">
        <f>IF(Účetní_závěrka!G16&lt;&gt;"",Účetní_závěrka!G16,"")</f>
        <v/>
      </c>
      <c r="H212">
        <v>5.0</v>
      </c>
      <c r="I212">
        <v>14.0</v>
      </c>
      <c r="J212">
        <v>74.0</v>
      </c>
    </row>
    <row r="213" spans="1:9" ht="15" customHeight="1" hidden="1">
      <c r="A213" s="303">
        <f t="shared" si="0"/>
        <v>1.0</v>
      </c>
      <c r="B213" s="303">
        <f t="shared" si="1"/>
        <v>6.0</v>
      </c>
      <c r="C213" s="368" t="str">
        <f>IF(Účetní_závěrka!D17&lt;&gt;"",Účetní_závěrka!D17,"")</f>
        <v/>
      </c>
      <c r="D213" s="368" t="str">
        <f>IF(Účetní_závěrka!E17&lt;&gt;"",ABS(Účetní_závěrka!E17),"")</f>
        <v/>
      </c>
      <c r="E213" s="368" t="str">
        <f>IF(Účetní_závěrka!F17&lt;&gt;"",Účetní_závěrka!F17,"")</f>
        <v/>
      </c>
      <c r="F213" s="368" t="str">
        <f>IF(Účetní_závěrka!G17&lt;&gt;"",Účetní_závěrka!G17,"")</f>
        <v/>
      </c>
      <c r="H213">
        <v>6.0</v>
      </c>
      <c r="I213">
        <v>27.0</v>
      </c>
    </row>
    <row r="214" spans="1:9" ht="15" customHeight="1" hidden="1">
      <c r="A214" s="303">
        <f t="shared" si="0"/>
        <v>1.0</v>
      </c>
      <c r="B214" s="303">
        <f t="shared" si="1"/>
        <v>7.0</v>
      </c>
      <c r="C214" s="368" t="str">
        <f>IF(Účetní_závěrka!D18&lt;&gt;"",Účetní_závěrka!D18,"")</f>
        <v/>
      </c>
      <c r="D214" s="368" t="str">
        <f>IF(Účetní_závěrka!E18&lt;&gt;"",ABS(Účetní_závěrka!E18),"")</f>
        <v/>
      </c>
      <c r="E214" s="368" t="str">
        <f>IF(Účetní_závěrka!F18&lt;&gt;"",Účetní_závěrka!F18,"")</f>
        <v/>
      </c>
      <c r="F214" s="368" t="str">
        <f>IF(Účetní_závěrka!G18&lt;&gt;"",Účetní_závěrka!G18,"")</f>
        <v/>
      </c>
      <c r="H214">
        <v>7.0</v>
      </c>
      <c r="I214">
        <v>37.0</v>
      </c>
    </row>
    <row r="215" spans="1:9" ht="15" customHeight="1" hidden="1">
      <c r="A215" s="303">
        <f t="shared" si="0"/>
        <v>1.0</v>
      </c>
      <c r="B215" s="303">
        <f t="shared" si="1"/>
        <v>8.0</v>
      </c>
      <c r="C215" s="368" t="str">
        <f>IF(Účetní_závěrka!D19&lt;&gt;"",Účetní_závěrka!D19,"")</f>
        <v/>
      </c>
      <c r="D215" s="368" t="str">
        <f>IF(Účetní_závěrka!E19&lt;&gt;"",ABS(Účetní_závěrka!E19),"")</f>
        <v/>
      </c>
      <c r="E215" s="368" t="str">
        <f>IF(Účetní_závěrka!F19&lt;&gt;"",Účetní_závěrka!F19,"")</f>
        <v/>
      </c>
      <c r="F215" s="368" t="str">
        <f>IF(Účetní_závěrka!G19&lt;&gt;"",Účetní_závěrka!G19,"")</f>
        <v/>
      </c>
      <c r="H215">
        <v>8.0</v>
      </c>
      <c r="I215">
        <v>38.0</v>
      </c>
    </row>
    <row r="216" spans="1:9" ht="15" customHeight="1" hidden="1">
      <c r="A216" s="303">
        <f t="shared" si="0"/>
        <v>1.0</v>
      </c>
      <c r="B216" s="303">
        <f t="shared" si="1"/>
        <v>9.0</v>
      </c>
      <c r="C216" s="368" t="str">
        <f>IF(Účetní_závěrka!D20&lt;&gt;"",Účetní_závěrka!D20,"")</f>
        <v/>
      </c>
      <c r="D216" s="368" t="str">
        <f>IF(Účetní_závěrka!E20&lt;&gt;"",ABS(Účetní_závěrka!E20),"")</f>
        <v/>
      </c>
      <c r="E216" s="368" t="str">
        <f>IF(Účetní_závěrka!F20&lt;&gt;"",Účetní_závěrka!F20,"")</f>
        <v/>
      </c>
      <c r="F216" s="368" t="str">
        <f>IF(Účetní_závěrka!G20&lt;&gt;"",Účetní_závěrka!G20,"")</f>
        <v/>
      </c>
      <c r="H216">
        <v>9.0</v>
      </c>
      <c r="I216">
        <v>46.0</v>
      </c>
    </row>
    <row r="217" spans="1:9" ht="15" customHeight="1" hidden="1">
      <c r="A217" s="303">
        <f t="shared" si="0"/>
        <v>1.0</v>
      </c>
      <c r="B217" s="303">
        <f t="shared" si="1"/>
        <v>10.0</v>
      </c>
      <c r="C217" s="368" t="str">
        <f>IF(Účetní_závěrka!D21&lt;&gt;"",Účetní_závěrka!D21,"")</f>
        <v/>
      </c>
      <c r="D217" s="368" t="str">
        <f>IF(Účetní_závěrka!E21&lt;&gt;"",ABS(Účetní_závěrka!E21),"")</f>
        <v/>
      </c>
      <c r="E217" s="368" t="str">
        <f>IF(Účetní_závěrka!F21&lt;&gt;"",Účetní_závěrka!F21,"")</f>
        <v/>
      </c>
      <c r="F217" s="368" t="str">
        <f>IF(Účetní_závěrka!G21&lt;&gt;"",Účetní_závěrka!G21,"")</f>
        <v/>
      </c>
      <c r="H217">
        <v>10.0</v>
      </c>
      <c r="I217">
        <v>47.0</v>
      </c>
    </row>
    <row r="218" spans="1:9" ht="15" customHeight="1" hidden="1">
      <c r="A218" s="303">
        <f t="shared" si="0"/>
        <v>1.0</v>
      </c>
      <c r="B218" s="303">
        <f t="shared" si="1"/>
        <v>11.0</v>
      </c>
      <c r="C218" s="368" t="str">
        <f>IF(Účetní_závěrka!D22&lt;&gt;"",Účetní_závěrka!D22,"")</f>
        <v/>
      </c>
      <c r="D218" s="368" t="str">
        <f>IF(Účetní_závěrka!E22&lt;&gt;"",ABS(Účetní_závěrka!E22),"")</f>
        <v/>
      </c>
      <c r="E218" s="368" t="str">
        <f>IF(Účetní_závěrka!F22&lt;&gt;"",Účetní_závěrka!F22,"")</f>
        <v/>
      </c>
      <c r="F218" s="368" t="str">
        <f>IF(Účetní_závěrka!G22&lt;&gt;"",Účetní_závěrka!G22,"")</f>
        <v/>
      </c>
      <c r="H218">
        <v>11.0</v>
      </c>
      <c r="I218">
        <v>57.0</v>
      </c>
    </row>
    <row r="219" spans="1:9" ht="15" customHeight="1" hidden="1">
      <c r="A219" s="303">
        <f t="shared" si="0"/>
        <v>1.0</v>
      </c>
      <c r="B219" s="303">
        <f t="shared" si="1"/>
        <v>12.0</v>
      </c>
      <c r="C219" s="368" t="str">
        <f>IF(Účetní_závěrka!D23&lt;&gt;"",Účetní_závěrka!D23,"")</f>
        <v/>
      </c>
      <c r="D219" s="368" t="str">
        <f>IF(Účetní_závěrka!E23&lt;&gt;"",ABS(Účetní_závěrka!E23),"")</f>
        <v/>
      </c>
      <c r="E219" s="368" t="str">
        <f>IF(Účetní_závěrka!F23&lt;&gt;"",Účetní_závěrka!F23,"")</f>
        <v/>
      </c>
      <c r="F219" s="368" t="str">
        <f>IF(Účetní_závěrka!G23&lt;&gt;"",Účetní_závěrka!G23,"")</f>
        <v/>
      </c>
      <c r="H219">
        <v>12.0</v>
      </c>
      <c r="I219">
        <v>78.0</v>
      </c>
    </row>
    <row r="220" spans="1:9" ht="15" customHeight="1" hidden="1">
      <c r="A220" s="303">
        <f t="shared" si="0"/>
        <v>1.0</v>
      </c>
      <c r="B220" s="303">
        <f t="shared" si="1"/>
        <v>13.0</v>
      </c>
      <c r="C220" s="368" t="str">
        <f>IF(Účetní_závěrka!D24&lt;&gt;"",Účetní_závěrka!D24,"")</f>
        <v/>
      </c>
      <c r="D220" s="368" t="str">
        <f>IF(Účetní_závěrka!E24&lt;&gt;"",ABS(Účetní_závěrka!E24),"")</f>
        <v/>
      </c>
      <c r="E220" s="368" t="str">
        <f>IF(Účetní_závěrka!F24&lt;&gt;"",Účetní_závěrka!F24,"")</f>
        <v/>
      </c>
      <c r="F220" s="368" t="str">
        <f>IF(Účetní_závěrka!G24&lt;&gt;"",Účetní_závěrka!G24,"")</f>
        <v/>
      </c>
      <c r="H220">
        <v>13.0</v>
      </c>
      <c r="I220">
        <v>68.0</v>
      </c>
    </row>
    <row r="221" spans="1:9" ht="15" customHeight="1" hidden="1">
      <c r="A221" s="303">
        <f t="shared" si="0"/>
        <v>1.0</v>
      </c>
      <c r="B221" s="303">
        <f t="shared" si="1"/>
        <v>14.0</v>
      </c>
      <c r="C221" s="368" t="str">
        <f>IF(Účetní_závěrka!D25&lt;&gt;"",Účetní_závěrka!D25,"")</f>
        <v/>
      </c>
      <c r="D221" s="368" t="str">
        <f>IF(Účetní_závěrka!E25&lt;&gt;"",ABS(Účetní_závěrka!E25),"")</f>
        <v/>
      </c>
      <c r="E221" s="368" t="str">
        <f>IF(Účetní_závěrka!F25&lt;&gt;"",Účetní_závěrka!F25,"")</f>
        <v/>
      </c>
      <c r="F221" s="368" t="str">
        <f>IF(Účetní_závěrka!G25&lt;&gt;"",Účetní_závěrka!G25,"")</f>
        <v/>
      </c>
      <c r="H221">
        <v>14.0</v>
      </c>
      <c r="I221">
        <v>71.0</v>
      </c>
    </row>
    <row r="222" spans="1:9" ht="15" customHeight="1" hidden="1">
      <c r="A222" s="303">
        <f t="shared" si="0"/>
        <v>1.0</v>
      </c>
      <c r="B222" s="303">
        <f t="shared" si="1"/>
        <v>15.0</v>
      </c>
      <c r="C222" s="368" t="str">
        <f>IF(Účetní_závěrka!D26&lt;&gt;"",Účetní_závěrka!D26,"")</f>
        <v/>
      </c>
      <c r="D222" s="368" t="str">
        <f>IF(Účetní_závěrka!E26&lt;&gt;"",ABS(Účetní_závěrka!E26),"")</f>
        <v/>
      </c>
      <c r="E222" s="368" t="str">
        <f>IF(Účetní_závěrka!F26&lt;&gt;"",Účetní_závěrka!F26,"")</f>
        <v/>
      </c>
      <c r="F222" s="368" t="str">
        <f>IF(Účetní_závěrka!G26&lt;&gt;"",Účetní_závěrka!G26,"")</f>
        <v/>
      </c>
      <c r="H222">
        <v>15.0</v>
      </c>
      <c r="I222">
        <v>74.0</v>
      </c>
    </row>
    <row r="223" spans="1:8" ht="15" customHeight="1" hidden="1">
      <c r="A223" s="303">
        <f t="shared" si="0"/>
        <v>1.0</v>
      </c>
      <c r="B223" s="303">
        <f t="shared" si="1"/>
        <v>16.0</v>
      </c>
      <c r="C223" s="368" t="str">
        <f>IF(Účetní_závěrka!D27&lt;&gt;"",Účetní_závěrka!D27,"")</f>
        <v/>
      </c>
      <c r="D223" s="368" t="str">
        <f>IF(Účetní_závěrka!E27&lt;&gt;"",ABS(Účetní_závěrka!E27),"")</f>
        <v/>
      </c>
      <c r="E223" s="368" t="str">
        <f>IF(Účetní_závěrka!F27&lt;&gt;"",Účetní_závěrka!F27,"")</f>
        <v/>
      </c>
      <c r="F223" s="368" t="str">
        <f>IF(Účetní_závěrka!G27&lt;&gt;"",Účetní_závěrka!G27,"")</f>
        <v/>
      </c>
      <c r="H223">
        <v>16.0</v>
      </c>
    </row>
    <row r="224" spans="1:8" ht="15" customHeight="1" hidden="1">
      <c r="A224" s="303">
        <f t="shared" si="0"/>
        <v>1.0</v>
      </c>
      <c r="B224" s="303">
        <f t="shared" si="1"/>
        <v>17.0</v>
      </c>
      <c r="C224" s="368" t="str">
        <f>IF(Účetní_závěrka!D28&lt;&gt;"",Účetní_závěrka!D28,"")</f>
        <v/>
      </c>
      <c r="D224" s="368" t="str">
        <f>IF(Účetní_závěrka!E28&lt;&gt;"",ABS(Účetní_závěrka!E28),"")</f>
        <v/>
      </c>
      <c r="E224" s="368" t="str">
        <f>IF(Účetní_závěrka!F28&lt;&gt;"",Účetní_závěrka!F28,"")</f>
        <v/>
      </c>
      <c r="F224" s="368" t="str">
        <f>IF(Účetní_závěrka!G28&lt;&gt;"",Účetní_závěrka!G28,"")</f>
        <v/>
      </c>
      <c r="H224">
        <v>17.0</v>
      </c>
    </row>
    <row r="225" spans="1:8" ht="15" customHeight="1" hidden="1">
      <c r="A225" s="303">
        <f t="shared" si="0"/>
        <v>1.0</v>
      </c>
      <c r="B225" s="303">
        <f t="shared" si="1"/>
        <v>18.0</v>
      </c>
      <c r="C225" s="368" t="str">
        <f>IF(Účetní_závěrka!D29&lt;&gt;"",Účetní_závěrka!D29,"")</f>
        <v/>
      </c>
      <c r="D225" s="368" t="str">
        <f>IF(Účetní_závěrka!E29&lt;&gt;"",ABS(Účetní_závěrka!E29),"")</f>
        <v/>
      </c>
      <c r="E225" s="368" t="str">
        <f>IF(Účetní_závěrka!F29&lt;&gt;"",Účetní_závěrka!F29,"")</f>
        <v/>
      </c>
      <c r="F225" s="368" t="str">
        <f>IF(Účetní_závěrka!G29&lt;&gt;"",Účetní_závěrka!G29,"")</f>
        <v/>
      </c>
      <c r="H225">
        <v>18.0</v>
      </c>
    </row>
    <row r="226" spans="1:8" ht="15" customHeight="1" hidden="1">
      <c r="A226" s="303">
        <f t="shared" si="0"/>
        <v>1.0</v>
      </c>
      <c r="B226" s="303">
        <f t="shared" si="1"/>
        <v>19.0</v>
      </c>
      <c r="C226" s="368" t="str">
        <f>IF(Účetní_závěrka!D30&lt;&gt;"",Účetní_závěrka!D30,"")</f>
        <v/>
      </c>
      <c r="D226" s="368" t="str">
        <f>IF(Účetní_závěrka!E30&lt;&gt;"",ABS(Účetní_závěrka!E30),"")</f>
        <v/>
      </c>
      <c r="E226" s="368" t="str">
        <f>IF(Účetní_závěrka!F30&lt;&gt;"",Účetní_závěrka!F30,"")</f>
        <v/>
      </c>
      <c r="F226" s="368" t="str">
        <f>IF(Účetní_závěrka!G30&lt;&gt;"",Účetní_závěrka!G30,"")</f>
        <v/>
      </c>
      <c r="H226">
        <v>19.0</v>
      </c>
    </row>
    <row r="227" spans="1:8" ht="15" customHeight="1" hidden="1">
      <c r="A227" s="303">
        <f t="shared" si="0"/>
        <v>1.0</v>
      </c>
      <c r="B227" s="303">
        <f t="shared" si="1"/>
        <v>20.0</v>
      </c>
      <c r="C227" s="368" t="str">
        <f>IF(Účetní_závěrka!D31&lt;&gt;"",Účetní_závěrka!D31,"")</f>
        <v/>
      </c>
      <c r="D227" s="368" t="str">
        <f>IF(Účetní_závěrka!E31&lt;&gt;"",ABS(Účetní_závěrka!E31),"")</f>
        <v/>
      </c>
      <c r="E227" s="368" t="str">
        <f>IF(Účetní_závěrka!F31&lt;&gt;"",Účetní_závěrka!F31,"")</f>
        <v/>
      </c>
      <c r="F227" s="368" t="str">
        <f>IF(Účetní_závěrka!G31&lt;&gt;"",Účetní_závěrka!G31,"")</f>
        <v/>
      </c>
      <c r="H227">
        <v>20.0</v>
      </c>
    </row>
    <row r="228" spans="1:8" ht="15" customHeight="1" hidden="1">
      <c r="A228" s="303">
        <f t="shared" si="0"/>
        <v>1.0</v>
      </c>
      <c r="B228" s="303">
        <f t="shared" si="1"/>
        <v>21.0</v>
      </c>
      <c r="C228" s="368" t="str">
        <f>IF(Účetní_závěrka!D32&lt;&gt;"",Účetní_závěrka!D32,"")</f>
        <v/>
      </c>
      <c r="D228" s="368" t="str">
        <f>IF(Účetní_závěrka!E32&lt;&gt;"",ABS(Účetní_závěrka!E32),"")</f>
        <v/>
      </c>
      <c r="E228" s="368" t="str">
        <f>IF(Účetní_závěrka!F32&lt;&gt;"",Účetní_závěrka!F32,"")</f>
        <v/>
      </c>
      <c r="F228" s="368" t="str">
        <f>IF(Účetní_závěrka!G32&lt;&gt;"",Účetní_závěrka!G32,"")</f>
        <v/>
      </c>
      <c r="H228">
        <v>21.0</v>
      </c>
    </row>
    <row r="229" spans="1:8" ht="15" customHeight="1" hidden="1">
      <c r="A229" s="303">
        <f t="shared" si="0"/>
        <v>1.0</v>
      </c>
      <c r="B229" s="303">
        <f t="shared" si="1"/>
        <v>22.0</v>
      </c>
      <c r="C229" s="368" t="str">
        <f>IF(Účetní_závěrka!D33&lt;&gt;"",Účetní_závěrka!D33,"")</f>
        <v/>
      </c>
      <c r="D229" s="368" t="str">
        <f>IF(Účetní_závěrka!E33&lt;&gt;"",ABS(Účetní_závěrka!E33),"")</f>
        <v/>
      </c>
      <c r="E229" s="368" t="str">
        <f>IF(Účetní_závěrka!F33&lt;&gt;"",Účetní_závěrka!F33,"")</f>
        <v/>
      </c>
      <c r="F229" s="368" t="str">
        <f>IF(Účetní_závěrka!G33&lt;&gt;"",Účetní_závěrka!G33,"")</f>
        <v/>
      </c>
      <c r="H229">
        <v>22.0</v>
      </c>
    </row>
    <row r="230" spans="1:8" ht="15" customHeight="1" hidden="1">
      <c r="A230" s="303">
        <f t="shared" si="0"/>
        <v>1.0</v>
      </c>
      <c r="B230" s="303">
        <f t="shared" si="1"/>
        <v>23.0</v>
      </c>
      <c r="C230" s="368" t="str">
        <f>IF(Účetní_závěrka!D34&lt;&gt;"",Účetní_závěrka!D34,"")</f>
        <v/>
      </c>
      <c r="D230" s="368" t="str">
        <f>IF(Účetní_závěrka!E34&lt;&gt;"",ABS(Účetní_závěrka!E34),"")</f>
        <v/>
      </c>
      <c r="E230" s="368" t="str">
        <f>IF(Účetní_závěrka!F34&lt;&gt;"",Účetní_závěrka!F34,"")</f>
        <v/>
      </c>
      <c r="F230" s="368" t="str">
        <f>IF(Účetní_závěrka!G34&lt;&gt;"",Účetní_závěrka!G34,"")</f>
        <v/>
      </c>
      <c r="H230">
        <v>23.0</v>
      </c>
    </row>
    <row r="231" spans="1:8" ht="15" customHeight="1" hidden="1">
      <c r="A231" s="303">
        <f t="shared" si="0"/>
        <v>1.0</v>
      </c>
      <c r="B231" s="303">
        <f t="shared" si="1"/>
        <v>24.0</v>
      </c>
      <c r="C231" s="368" t="str">
        <f>IF(Účetní_závěrka!D35&lt;&gt;"",Účetní_závěrka!D35,"")</f>
        <v/>
      </c>
      <c r="D231" s="368" t="str">
        <f>IF(Účetní_závěrka!E35&lt;&gt;"",ABS(Účetní_závěrka!E35),"")</f>
        <v/>
      </c>
      <c r="E231" s="368" t="str">
        <f>IF(Účetní_závěrka!F35&lt;&gt;"",Účetní_závěrka!F35,"")</f>
        <v/>
      </c>
      <c r="F231" s="368" t="str">
        <f>IF(Účetní_závěrka!G35&lt;&gt;"",Účetní_závěrka!G35,"")</f>
        <v/>
      </c>
      <c r="H231">
        <v>24.0</v>
      </c>
    </row>
    <row r="232" spans="1:8" ht="15" customHeight="1" hidden="1">
      <c r="A232" s="303">
        <f t="shared" si="0"/>
        <v>1.0</v>
      </c>
      <c r="B232" s="303">
        <f t="shared" si="1"/>
        <v>25.0</v>
      </c>
      <c r="C232" s="368" t="str">
        <f>IF(Účetní_závěrka!D36&lt;&gt;"",Účetní_závěrka!D36,"")</f>
        <v/>
      </c>
      <c r="D232" s="368" t="str">
        <f>IF(Účetní_závěrka!E36&lt;&gt;"",ABS(Účetní_závěrka!E36),"")</f>
        <v/>
      </c>
      <c r="E232" s="368" t="str">
        <f>IF(Účetní_závěrka!F36&lt;&gt;"",Účetní_závěrka!F36,"")</f>
        <v/>
      </c>
      <c r="F232" s="368" t="str">
        <f>IF(Účetní_závěrka!G36&lt;&gt;"",Účetní_závěrka!G36,"")</f>
        <v/>
      </c>
      <c r="H232">
        <v>25.0</v>
      </c>
    </row>
    <row r="233" spans="1:8" ht="15" customHeight="1" hidden="1">
      <c r="A233" s="303">
        <f t="shared" si="0"/>
        <v>1.0</v>
      </c>
      <c r="B233" s="303">
        <f t="shared" si="1"/>
        <v>26.0</v>
      </c>
      <c r="C233" s="368" t="str">
        <f>IF(Účetní_závěrka!D37&lt;&gt;"",Účetní_závěrka!D37,"")</f>
        <v/>
      </c>
      <c r="D233" s="368" t="str">
        <f>IF(Účetní_závěrka!E37&lt;&gt;"",ABS(Účetní_závěrka!E37),"")</f>
        <v/>
      </c>
      <c r="E233" s="368" t="str">
        <f>IF(Účetní_závěrka!F37&lt;&gt;"",Účetní_závěrka!F37,"")</f>
        <v/>
      </c>
      <c r="F233" s="368" t="str">
        <f>IF(Účetní_závěrka!G37&lt;&gt;"",Účetní_závěrka!G37,"")</f>
        <v/>
      </c>
      <c r="H233">
        <v>26.0</v>
      </c>
    </row>
    <row r="234" spans="1:8" ht="15" customHeight="1" hidden="1">
      <c r="A234" s="303">
        <f t="shared" si="0"/>
        <v>1.0</v>
      </c>
      <c r="B234" s="303">
        <f t="shared" si="1"/>
        <v>27.0</v>
      </c>
      <c r="C234" s="368" t="str">
        <f>IF(Účetní_závěrka!D38&lt;&gt;"",Účetní_závěrka!D38,"")</f>
        <v/>
      </c>
      <c r="D234" s="368" t="str">
        <f>IF(Účetní_závěrka!E38&lt;&gt;"",ABS(Účetní_závěrka!E38),"")</f>
        <v/>
      </c>
      <c r="E234" s="368" t="str">
        <f>IF(Účetní_závěrka!F38&lt;&gt;"",Účetní_závěrka!F38,"")</f>
        <v/>
      </c>
      <c r="F234" s="368" t="str">
        <f>IF(Účetní_závěrka!G38&lt;&gt;"",Účetní_závěrka!G38,"")</f>
        <v/>
      </c>
      <c r="H234">
        <v>27.0</v>
      </c>
    </row>
    <row r="235" spans="1:8" ht="15" customHeight="1" hidden="1">
      <c r="A235" s="303">
        <f t="shared" si="0"/>
        <v>1.0</v>
      </c>
      <c r="B235" s="303">
        <f t="shared" si="1"/>
        <v>28.0</v>
      </c>
      <c r="C235" s="368" t="str">
        <f>IF(Účetní_závěrka!D39&lt;&gt;"",Účetní_závěrka!D39,"")</f>
        <v/>
      </c>
      <c r="D235" s="368" t="str">
        <f>IF(Účetní_závěrka!E39&lt;&gt;"",ABS(Účetní_závěrka!E39),"")</f>
        <v/>
      </c>
      <c r="E235" s="368" t="str">
        <f>IF(Účetní_závěrka!F39&lt;&gt;"",Účetní_závěrka!F39,"")</f>
        <v/>
      </c>
      <c r="F235" s="368" t="str">
        <f>IF(Účetní_závěrka!G39&lt;&gt;"",Účetní_závěrka!G39,"")</f>
        <v/>
      </c>
      <c r="H235">
        <v>28.0</v>
      </c>
    </row>
    <row r="236" spans="1:8" ht="15" customHeight="1" hidden="1">
      <c r="A236" s="303">
        <f t="shared" si="0"/>
        <v>1.0</v>
      </c>
      <c r="B236" s="303">
        <f t="shared" si="1"/>
        <v>29.0</v>
      </c>
      <c r="C236" s="368" t="str">
        <f>IF(Účetní_závěrka!D40&lt;&gt;"",Účetní_závěrka!D40,"")</f>
        <v/>
      </c>
      <c r="D236" s="368" t="str">
        <f>IF(Účetní_závěrka!E40&lt;&gt;"",ABS(Účetní_závěrka!E40),"")</f>
        <v/>
      </c>
      <c r="E236" s="368" t="str">
        <f>IF(Účetní_závěrka!F40&lt;&gt;"",Účetní_závěrka!F40,"")</f>
        <v/>
      </c>
      <c r="F236" s="368" t="str">
        <f>IF(Účetní_závěrka!G40&lt;&gt;"",Účetní_závěrka!G40,"")</f>
        <v/>
      </c>
      <c r="H236">
        <v>29.0</v>
      </c>
    </row>
    <row r="237" spans="1:8" ht="15" customHeight="1" hidden="1">
      <c r="A237" s="303">
        <f t="shared" si="0"/>
        <v>1.0</v>
      </c>
      <c r="B237" s="303">
        <f t="shared" si="1"/>
        <v>30.0</v>
      </c>
      <c r="C237" s="368" t="str">
        <f>IF(Účetní_závěrka!D41&lt;&gt;"",Účetní_závěrka!D41,"")</f>
        <v/>
      </c>
      <c r="D237" s="368" t="str">
        <f>IF(Účetní_závěrka!E41&lt;&gt;"",ABS(Účetní_závěrka!E41),"")</f>
        <v/>
      </c>
      <c r="E237" s="368" t="str">
        <f>IF(Účetní_závěrka!F41&lt;&gt;"",Účetní_závěrka!F41,"")</f>
        <v/>
      </c>
      <c r="F237" s="368" t="str">
        <f>IF(Účetní_závěrka!G41&lt;&gt;"",Účetní_závěrka!G41,"")</f>
        <v/>
      </c>
      <c r="H237">
        <v>30.0</v>
      </c>
    </row>
    <row r="238" spans="1:8" ht="15" customHeight="1" hidden="1">
      <c r="A238" s="303">
        <f t="shared" si="0"/>
        <v>1.0</v>
      </c>
      <c r="B238" s="303">
        <f t="shared" si="1"/>
        <v>31.0</v>
      </c>
      <c r="C238" s="368" t="str">
        <f>IF(Účetní_závěrka!D42&lt;&gt;"",Účetní_závěrka!D42,"")</f>
        <v/>
      </c>
      <c r="D238" s="368" t="str">
        <f>IF(Účetní_závěrka!E42&lt;&gt;"",ABS(Účetní_závěrka!E42),"")</f>
        <v/>
      </c>
      <c r="E238" s="368" t="str">
        <f>IF(Účetní_závěrka!F42&lt;&gt;"",Účetní_závěrka!F42,"")</f>
        <v/>
      </c>
      <c r="F238" s="368" t="str">
        <f>IF(Účetní_závěrka!G42&lt;&gt;"",Účetní_závěrka!G42,"")</f>
        <v/>
      </c>
      <c r="H238">
        <v>31.0</v>
      </c>
    </row>
    <row r="239" spans="1:8" ht="15" customHeight="1" hidden="1">
      <c r="A239" s="303">
        <f t="shared" si="0"/>
        <v>1.0</v>
      </c>
      <c r="B239" s="303">
        <f t="shared" si="1"/>
        <v>32.0</v>
      </c>
      <c r="C239" s="368" t="str">
        <f>IF(Účetní_závěrka!D43&lt;&gt;"",Účetní_závěrka!D43,"")</f>
        <v/>
      </c>
      <c r="D239" s="368" t="str">
        <f>IF(Účetní_závěrka!E43&lt;&gt;"",ABS(Účetní_závěrka!E43),"")</f>
        <v/>
      </c>
      <c r="E239" s="368" t="str">
        <f>IF(Účetní_závěrka!F43&lt;&gt;"",Účetní_závěrka!F43,"")</f>
        <v/>
      </c>
      <c r="F239" s="368" t="str">
        <f>IF(Účetní_závěrka!G43&lt;&gt;"",Účetní_závěrka!G43,"")</f>
        <v/>
      </c>
      <c r="H239">
        <v>32.0</v>
      </c>
    </row>
    <row r="240" spans="1:8" ht="15" customHeight="1" hidden="1">
      <c r="A240" s="303">
        <f t="shared" si="2" ref="A240:A273">$B$205</f>
        <v>1.0</v>
      </c>
      <c r="B240" s="303">
        <f t="shared" si="3" ref="B240:B271">IF($B$43="P",H240,IF($B$43="Z",IF(I240&lt;&gt;"",I240,""),IF($B$43="M",IF(J240&lt;&gt;"",J240,""),H240)))</f>
        <v>33.0</v>
      </c>
      <c r="C240" s="368" t="str">
        <f>IF(Účetní_závěrka!D44&lt;&gt;"",Účetní_závěrka!D44,"")</f>
        <v/>
      </c>
      <c r="D240" s="368" t="str">
        <f>IF(Účetní_závěrka!E44&lt;&gt;"",ABS(Účetní_závěrka!E44),"")</f>
        <v/>
      </c>
      <c r="E240" s="368" t="str">
        <f>IF(Účetní_závěrka!F44&lt;&gt;"",Účetní_závěrka!F44,"")</f>
        <v/>
      </c>
      <c r="F240" s="368" t="str">
        <f>IF(Účetní_závěrka!G44&lt;&gt;"",Účetní_závěrka!G44,"")</f>
        <v/>
      </c>
      <c r="H240">
        <v>33.0</v>
      </c>
    </row>
    <row r="241" spans="1:8" ht="15" customHeight="1" hidden="1">
      <c r="A241" s="303">
        <f t="shared" si="2"/>
        <v>1.0</v>
      </c>
      <c r="B241" s="303">
        <f t="shared" si="3"/>
        <v>34.0</v>
      </c>
      <c r="C241" s="368" t="str">
        <f>IF(Účetní_závěrka!D45&lt;&gt;"",Účetní_závěrka!D45,"")</f>
        <v/>
      </c>
      <c r="D241" s="368" t="str">
        <f>IF(Účetní_závěrka!E45&lt;&gt;"",ABS(Účetní_závěrka!E45),"")</f>
        <v/>
      </c>
      <c r="E241" s="368" t="str">
        <f>IF(Účetní_závěrka!F45&lt;&gt;"",Účetní_závěrka!F45,"")</f>
        <v/>
      </c>
      <c r="F241" s="368" t="str">
        <f>IF(Účetní_závěrka!G45&lt;&gt;"",Účetní_závěrka!G45,"")</f>
        <v/>
      </c>
      <c r="H241">
        <v>34.0</v>
      </c>
    </row>
    <row r="242" spans="1:8" ht="15" customHeight="1" hidden="1">
      <c r="A242" s="303">
        <f t="shared" si="2"/>
        <v>1.0</v>
      </c>
      <c r="B242" s="303">
        <f t="shared" si="3"/>
        <v>35.0</v>
      </c>
      <c r="C242" s="368" t="str">
        <f>IF(Účetní_závěrka!D46&lt;&gt;"",Účetní_závěrka!D46,"")</f>
        <v/>
      </c>
      <c r="D242" s="368" t="str">
        <f>IF(Účetní_závěrka!E46&lt;&gt;"",ABS(Účetní_závěrka!E46),"")</f>
        <v/>
      </c>
      <c r="E242" s="368" t="str">
        <f>IF(Účetní_závěrka!F46&lt;&gt;"",Účetní_závěrka!F46,"")</f>
        <v/>
      </c>
      <c r="F242" s="368" t="str">
        <f>IF(Účetní_závěrka!G46&lt;&gt;"",Účetní_závěrka!G46,"")</f>
        <v/>
      </c>
      <c r="H242">
        <v>35.0</v>
      </c>
    </row>
    <row r="243" spans="1:8" ht="15" customHeight="1" hidden="1">
      <c r="A243" s="303">
        <f t="shared" si="2"/>
        <v>1.0</v>
      </c>
      <c r="B243" s="303">
        <f t="shared" si="3"/>
        <v>36.0</v>
      </c>
      <c r="C243" s="368" t="str">
        <f>IF(Účetní_závěrka!D47&lt;&gt;"",Účetní_závěrka!D47,"")</f>
        <v/>
      </c>
      <c r="D243" s="368" t="str">
        <f>IF(Účetní_závěrka!E47&lt;&gt;"",ABS(Účetní_závěrka!E47),"")</f>
        <v/>
      </c>
      <c r="E243" s="368" t="str">
        <f>IF(Účetní_závěrka!F47&lt;&gt;"",Účetní_závěrka!F47,"")</f>
        <v/>
      </c>
      <c r="F243" s="368" t="str">
        <f>IF(Účetní_závěrka!G47&lt;&gt;"",Účetní_závěrka!G47,"")</f>
        <v/>
      </c>
      <c r="H243">
        <v>36.0</v>
      </c>
    </row>
    <row r="244" spans="1:8" ht="15" customHeight="1" hidden="1">
      <c r="A244" s="303">
        <f t="shared" si="2"/>
        <v>1.0</v>
      </c>
      <c r="B244" s="303">
        <f t="shared" si="3"/>
        <v>37.0</v>
      </c>
      <c r="C244" s="368" t="str">
        <f>IF(Účetní_závěrka!D48&lt;&gt;"",Účetní_závěrka!D48,"")</f>
        <v/>
      </c>
      <c r="D244" s="368" t="str">
        <f>IF(Účetní_závěrka!E48&lt;&gt;"",ABS(Účetní_závěrka!E48),"")</f>
        <v/>
      </c>
      <c r="E244" s="368" t="str">
        <f>IF(Účetní_závěrka!F48&lt;&gt;"",Účetní_závěrka!F48,"")</f>
        <v/>
      </c>
      <c r="F244" s="368" t="str">
        <f>IF(Účetní_závěrka!G48&lt;&gt;"",Účetní_závěrka!G48,"")</f>
        <v/>
      </c>
      <c r="H244">
        <v>37.0</v>
      </c>
    </row>
    <row r="245" spans="1:8" ht="15" customHeight="1" hidden="1">
      <c r="A245" s="303">
        <f t="shared" si="2"/>
        <v>1.0</v>
      </c>
      <c r="B245" s="303">
        <f t="shared" si="3"/>
        <v>38.0</v>
      </c>
      <c r="C245" s="368" t="str">
        <f>IF(Účetní_závěrka!D49&lt;&gt;"",Účetní_závěrka!D49,"")</f>
        <v/>
      </c>
      <c r="D245" s="368" t="str">
        <f>IF(Účetní_závěrka!E49&lt;&gt;"",ABS(Účetní_závěrka!E49),"")</f>
        <v/>
      </c>
      <c r="E245" s="368" t="str">
        <f>IF(Účetní_závěrka!F49&lt;&gt;"",Účetní_závěrka!F49,"")</f>
        <v/>
      </c>
      <c r="F245" s="368" t="str">
        <f>IF(Účetní_závěrka!G49&lt;&gt;"",Účetní_závěrka!G49,"")</f>
        <v/>
      </c>
      <c r="H245">
        <v>38.0</v>
      </c>
    </row>
    <row r="246" spans="1:8" ht="15" customHeight="1" hidden="1">
      <c r="A246" s="303">
        <f t="shared" si="2"/>
        <v>1.0</v>
      </c>
      <c r="B246" s="303">
        <f t="shared" si="3"/>
        <v>39.0</v>
      </c>
      <c r="C246" s="368" t="str">
        <f>IF(Účetní_závěrka!D50&lt;&gt;"",Účetní_závěrka!D50,"")</f>
        <v/>
      </c>
      <c r="D246" s="368" t="str">
        <f>IF(Účetní_závěrka!E50&lt;&gt;"",ABS(Účetní_závěrka!E50),"")</f>
        <v/>
      </c>
      <c r="E246" s="368" t="str">
        <f>IF(Účetní_závěrka!F50&lt;&gt;"",Účetní_závěrka!F50,"")</f>
        <v/>
      </c>
      <c r="F246" s="368" t="str">
        <f>IF(Účetní_závěrka!G50&lt;&gt;"",Účetní_závěrka!G50,"")</f>
        <v/>
      </c>
      <c r="H246">
        <v>39.0</v>
      </c>
    </row>
    <row r="247" spans="1:8" ht="15" customHeight="1" hidden="1">
      <c r="A247" s="303">
        <f t="shared" si="2"/>
        <v>1.0</v>
      </c>
      <c r="B247" s="303">
        <f t="shared" si="3"/>
        <v>40.0</v>
      </c>
      <c r="C247" s="368" t="str">
        <f>IF(Účetní_závěrka!D51&lt;&gt;"",Účetní_závěrka!D51,"")</f>
        <v/>
      </c>
      <c r="D247" s="368" t="str">
        <f>IF(Účetní_závěrka!E51&lt;&gt;"",ABS(Účetní_závěrka!E51),"")</f>
        <v/>
      </c>
      <c r="E247" s="368" t="str">
        <f>IF(Účetní_závěrka!F51&lt;&gt;"",Účetní_závěrka!F51,"")</f>
        <v/>
      </c>
      <c r="F247" s="368" t="str">
        <f>IF(Účetní_závěrka!G51&lt;&gt;"",Účetní_závěrka!G51,"")</f>
        <v/>
      </c>
      <c r="H247">
        <v>40.0</v>
      </c>
    </row>
    <row r="248" spans="1:8" ht="15" customHeight="1" hidden="1">
      <c r="A248" s="303">
        <f t="shared" si="2"/>
        <v>1.0</v>
      </c>
      <c r="B248" s="303">
        <f t="shared" si="3"/>
        <v>41.0</v>
      </c>
      <c r="C248" s="368" t="str">
        <f>IF(Účetní_závěrka!D52&lt;&gt;"",Účetní_závěrka!D52,"")</f>
        <v/>
      </c>
      <c r="D248" s="368" t="str">
        <f>IF(Účetní_závěrka!E52&lt;&gt;"",ABS(Účetní_závěrka!E52),"")</f>
        <v/>
      </c>
      <c r="E248" s="368" t="str">
        <f>IF(Účetní_závěrka!F52&lt;&gt;"",Účetní_závěrka!F52,"")</f>
        <v/>
      </c>
      <c r="F248" s="368" t="str">
        <f>IF(Účetní_závěrka!G52&lt;&gt;"",Účetní_závěrka!G52,"")</f>
        <v/>
      </c>
      <c r="H248">
        <v>41.0</v>
      </c>
    </row>
    <row r="249" spans="1:8" ht="15" customHeight="1" hidden="1">
      <c r="A249" s="303">
        <f t="shared" si="2"/>
        <v>1.0</v>
      </c>
      <c r="B249" s="303">
        <f t="shared" si="3"/>
        <v>42.0</v>
      </c>
      <c r="C249" s="368" t="str">
        <f>IF(Účetní_závěrka!D53&lt;&gt;"",Účetní_závěrka!D53,"")</f>
        <v/>
      </c>
      <c r="D249" s="368" t="str">
        <f>IF(Účetní_závěrka!E53&lt;&gt;"",ABS(Účetní_závěrka!E53),"")</f>
        <v/>
      </c>
      <c r="E249" s="368" t="str">
        <f>IF(Účetní_závěrka!F53&lt;&gt;"",Účetní_závěrka!F53,"")</f>
        <v/>
      </c>
      <c r="F249" s="368" t="str">
        <f>IF(Účetní_závěrka!G53&lt;&gt;"",Účetní_závěrka!G53,"")</f>
        <v/>
      </c>
      <c r="H249">
        <v>42.0</v>
      </c>
    </row>
    <row r="250" spans="1:8" ht="15" customHeight="1" hidden="1">
      <c r="A250" s="303">
        <f t="shared" si="2"/>
        <v>1.0</v>
      </c>
      <c r="B250" s="303">
        <f t="shared" si="3"/>
        <v>43.0</v>
      </c>
      <c r="C250" s="368" t="str">
        <f>IF(Účetní_závěrka!D54&lt;&gt;"",Účetní_závěrka!D54,"")</f>
        <v/>
      </c>
      <c r="D250" s="368" t="str">
        <f>IF(Účetní_závěrka!E54&lt;&gt;"",ABS(Účetní_závěrka!E54),"")</f>
        <v/>
      </c>
      <c r="E250" s="368" t="str">
        <f>IF(Účetní_závěrka!F54&lt;&gt;"",Účetní_závěrka!F54,"")</f>
        <v/>
      </c>
      <c r="F250" s="368" t="str">
        <f>IF(Účetní_závěrka!G54&lt;&gt;"",Účetní_závěrka!G54,"")</f>
        <v/>
      </c>
      <c r="H250">
        <v>43.0</v>
      </c>
    </row>
    <row r="251" spans="1:8" ht="15" customHeight="1" hidden="1">
      <c r="A251" s="303">
        <f t="shared" si="2"/>
        <v>1.0</v>
      </c>
      <c r="B251" s="303">
        <f t="shared" si="3"/>
        <v>44.0</v>
      </c>
      <c r="C251" s="368" t="str">
        <f>IF(Účetní_závěrka!D55&lt;&gt;"",Účetní_závěrka!D55,"")</f>
        <v/>
      </c>
      <c r="D251" s="368" t="str">
        <f>IF(Účetní_závěrka!E55&lt;&gt;"",ABS(Účetní_závěrka!E55),"")</f>
        <v/>
      </c>
      <c r="E251" s="368" t="str">
        <f>IF(Účetní_závěrka!F55&lt;&gt;"",Účetní_závěrka!F55,"")</f>
        <v/>
      </c>
      <c r="F251" s="368" t="str">
        <f>IF(Účetní_závěrka!G55&lt;&gt;"",Účetní_závěrka!G55,"")</f>
        <v/>
      </c>
      <c r="H251">
        <v>44.0</v>
      </c>
    </row>
    <row r="252" spans="1:8" ht="15" customHeight="1" hidden="1">
      <c r="A252" s="303">
        <f t="shared" si="2"/>
        <v>1.0</v>
      </c>
      <c r="B252" s="303">
        <f t="shared" si="3"/>
        <v>45.0</v>
      </c>
      <c r="C252" s="368" t="str">
        <f>IF(Účetní_závěrka!D56&lt;&gt;"",Účetní_závěrka!D56,"")</f>
        <v/>
      </c>
      <c r="D252" s="368" t="str">
        <f>IF(Účetní_závěrka!E56&lt;&gt;"",ABS(Účetní_závěrka!E56),"")</f>
        <v/>
      </c>
      <c r="E252" s="368" t="str">
        <f>IF(Účetní_závěrka!F56&lt;&gt;"",Účetní_závěrka!F56,"")</f>
        <v/>
      </c>
      <c r="F252" s="368" t="str">
        <f>IF(Účetní_závěrka!G56&lt;&gt;"",Účetní_závěrka!G56,"")</f>
        <v/>
      </c>
      <c r="H252">
        <v>45.0</v>
      </c>
    </row>
    <row r="253" spans="1:8" ht="15" customHeight="1" hidden="1">
      <c r="A253" s="303">
        <f t="shared" si="2"/>
        <v>1.0</v>
      </c>
      <c r="B253" s="303">
        <f t="shared" si="3"/>
        <v>46.0</v>
      </c>
      <c r="C253" s="368" t="str">
        <f>IF(Účetní_závěrka!D57&lt;&gt;"",Účetní_závěrka!D57,"")</f>
        <v/>
      </c>
      <c r="D253" s="368" t="str">
        <f>IF(Účetní_závěrka!E57&lt;&gt;"",ABS(Účetní_závěrka!E57),"")</f>
        <v/>
      </c>
      <c r="E253" s="368" t="str">
        <f>IF(Účetní_závěrka!F57&lt;&gt;"",Účetní_závěrka!F57,"")</f>
        <v/>
      </c>
      <c r="F253" s="368" t="str">
        <f>IF(Účetní_závěrka!G57&lt;&gt;"",Účetní_závěrka!G57,"")</f>
        <v/>
      </c>
      <c r="H253">
        <v>46.0</v>
      </c>
    </row>
    <row r="254" spans="1:8" ht="15" customHeight="1" hidden="1">
      <c r="A254" s="303">
        <f t="shared" si="2"/>
        <v>1.0</v>
      </c>
      <c r="B254" s="303">
        <f t="shared" si="3"/>
        <v>47.0</v>
      </c>
      <c r="C254" s="368" t="str">
        <f>IF(Účetní_závěrka!D58&lt;&gt;"",Účetní_závěrka!D58,"")</f>
        <v/>
      </c>
      <c r="D254" s="368" t="str">
        <f>IF(Účetní_závěrka!E58&lt;&gt;"",ABS(Účetní_závěrka!E58),"")</f>
        <v/>
      </c>
      <c r="E254" s="368" t="str">
        <f>IF(Účetní_závěrka!F58&lt;&gt;"",Účetní_závěrka!F58,"")</f>
        <v/>
      </c>
      <c r="F254" s="368" t="str">
        <f>IF(Účetní_závěrka!G58&lt;&gt;"",Účetní_závěrka!G58,"")</f>
        <v/>
      </c>
      <c r="H254">
        <v>47.0</v>
      </c>
    </row>
    <row r="255" spans="1:8" ht="15" customHeight="1" hidden="1">
      <c r="A255" s="303">
        <f t="shared" si="2"/>
        <v>1.0</v>
      </c>
      <c r="B255" s="303">
        <f t="shared" si="3"/>
        <v>48.0</v>
      </c>
      <c r="C255" s="368" t="str">
        <f>IF(Účetní_závěrka!D59&lt;&gt;"",Účetní_závěrka!D59,"")</f>
        <v/>
      </c>
      <c r="D255" s="368" t="str">
        <f>IF(Účetní_závěrka!E59&lt;&gt;"",ABS(Účetní_závěrka!E59),"")</f>
        <v/>
      </c>
      <c r="E255" s="368" t="str">
        <f>IF(Účetní_závěrka!F59&lt;&gt;"",Účetní_závěrka!F59,"")</f>
        <v/>
      </c>
      <c r="F255" s="368" t="str">
        <f>IF(Účetní_závěrka!G59&lt;&gt;"",Účetní_závěrka!G59,"")</f>
        <v/>
      </c>
      <c r="H255">
        <v>48.0</v>
      </c>
    </row>
    <row r="256" spans="1:8" ht="15" customHeight="1" hidden="1">
      <c r="A256" s="303">
        <f t="shared" si="2"/>
        <v>1.0</v>
      </c>
      <c r="B256" s="303">
        <f t="shared" si="3"/>
        <v>49.0</v>
      </c>
      <c r="C256" s="368" t="str">
        <f>IF(Účetní_závěrka!D60&lt;&gt;"",Účetní_závěrka!D60,"")</f>
        <v/>
      </c>
      <c r="D256" s="368" t="str">
        <f>IF(Účetní_závěrka!E60&lt;&gt;"",ABS(Účetní_závěrka!E60),"")</f>
        <v/>
      </c>
      <c r="E256" s="368" t="str">
        <f>IF(Účetní_závěrka!F60&lt;&gt;"",Účetní_závěrka!F60,"")</f>
        <v/>
      </c>
      <c r="F256" s="368" t="str">
        <f>IF(Účetní_závěrka!G60&lt;&gt;"",Účetní_závěrka!G60,"")</f>
        <v/>
      </c>
      <c r="H256">
        <v>49.0</v>
      </c>
    </row>
    <row r="257" spans="1:8" ht="15" customHeight="1" hidden="1">
      <c r="A257" s="303">
        <f t="shared" si="2"/>
        <v>1.0</v>
      </c>
      <c r="B257" s="303">
        <f t="shared" si="3"/>
        <v>50.0</v>
      </c>
      <c r="C257" s="368" t="str">
        <f>IF(Účetní_závěrka!D61&lt;&gt;"",Účetní_závěrka!D61,"")</f>
        <v/>
      </c>
      <c r="D257" s="368" t="str">
        <f>IF(Účetní_závěrka!E61&lt;&gt;"",ABS(Účetní_závěrka!E61),"")</f>
        <v/>
      </c>
      <c r="E257" s="368" t="str">
        <f>IF(Účetní_závěrka!F61&lt;&gt;"",Účetní_závěrka!F61,"")</f>
        <v/>
      </c>
      <c r="F257" s="368" t="str">
        <f>IF(Účetní_závěrka!G61&lt;&gt;"",Účetní_závěrka!G61,"")</f>
        <v/>
      </c>
      <c r="H257">
        <v>50.0</v>
      </c>
    </row>
    <row r="258" spans="1:8" ht="15" customHeight="1" hidden="1">
      <c r="A258" s="303">
        <f t="shared" si="2"/>
        <v>1.0</v>
      </c>
      <c r="B258" s="303">
        <f t="shared" si="3"/>
        <v>51.0</v>
      </c>
      <c r="C258" s="368" t="str">
        <f>IF(Účetní_závěrka!D62&lt;&gt;"",Účetní_závěrka!D62,"")</f>
        <v/>
      </c>
      <c r="D258" s="368" t="str">
        <f>IF(Účetní_závěrka!E62&lt;&gt;"",ABS(Účetní_závěrka!E62),"")</f>
        <v/>
      </c>
      <c r="E258" s="368" t="str">
        <f>IF(Účetní_závěrka!F62&lt;&gt;"",Účetní_závěrka!F62,"")</f>
        <v/>
      </c>
      <c r="F258" s="368" t="str">
        <f>IF(Účetní_závěrka!G62&lt;&gt;"",Účetní_závěrka!G62,"")</f>
        <v/>
      </c>
      <c r="H258">
        <v>51.0</v>
      </c>
    </row>
    <row r="259" spans="1:8" ht="15" customHeight="1" hidden="1">
      <c r="A259" s="303">
        <f t="shared" si="2"/>
        <v>1.0</v>
      </c>
      <c r="B259" s="303">
        <f t="shared" si="3"/>
        <v>52.0</v>
      </c>
      <c r="C259" s="368" t="str">
        <f>IF(Účetní_závěrka!D63&lt;&gt;"",Účetní_závěrka!D63,"")</f>
        <v/>
      </c>
      <c r="D259" s="368" t="str">
        <f>IF(Účetní_závěrka!E63&lt;&gt;"",ABS(Účetní_závěrka!E63),"")</f>
        <v/>
      </c>
      <c r="E259" s="368" t="str">
        <f>IF(Účetní_závěrka!F63&lt;&gt;"",Účetní_závěrka!F63,"")</f>
        <v/>
      </c>
      <c r="F259" s="368" t="str">
        <f>IF(Účetní_závěrka!G63&lt;&gt;"",Účetní_závěrka!G63,"")</f>
        <v/>
      </c>
      <c r="H259">
        <v>52.0</v>
      </c>
    </row>
    <row r="260" spans="1:8" ht="15" customHeight="1" hidden="1">
      <c r="A260" s="303">
        <f t="shared" si="2"/>
        <v>1.0</v>
      </c>
      <c r="B260" s="303">
        <f t="shared" si="3"/>
        <v>53.0</v>
      </c>
      <c r="C260" s="368" t="str">
        <f>IF(Účetní_závěrka!D64&lt;&gt;"",Účetní_závěrka!D64,"")</f>
        <v/>
      </c>
      <c r="D260" s="368" t="str">
        <f>IF(Účetní_závěrka!E64&lt;&gt;"",ABS(Účetní_závěrka!E64),"")</f>
        <v/>
      </c>
      <c r="E260" s="368" t="str">
        <f>IF(Účetní_závěrka!F64&lt;&gt;"",Účetní_závěrka!F64,"")</f>
        <v/>
      </c>
      <c r="F260" s="368" t="str">
        <f>IF(Účetní_závěrka!G64&lt;&gt;"",Účetní_závěrka!G64,"")</f>
        <v/>
      </c>
      <c r="H260">
        <v>53.0</v>
      </c>
    </row>
    <row r="261" spans="1:8" ht="15" customHeight="1" hidden="1">
      <c r="A261" s="303">
        <f t="shared" si="2"/>
        <v>1.0</v>
      </c>
      <c r="B261" s="303">
        <f t="shared" si="3"/>
        <v>54.0</v>
      </c>
      <c r="C261" s="368" t="str">
        <f>IF(Účetní_závěrka!D65&lt;&gt;"",Účetní_závěrka!D65,"")</f>
        <v/>
      </c>
      <c r="D261" s="368" t="str">
        <f>IF(Účetní_závěrka!E65&lt;&gt;"",ABS(Účetní_závěrka!E65),"")</f>
        <v/>
      </c>
      <c r="E261" s="368" t="str">
        <f>IF(Účetní_závěrka!F65&lt;&gt;"",Účetní_závěrka!F65,"")</f>
        <v/>
      </c>
      <c r="F261" s="368" t="str">
        <f>IF(Účetní_závěrka!G65&lt;&gt;"",Účetní_závěrka!G65,"")</f>
        <v/>
      </c>
      <c r="H261">
        <v>54.0</v>
      </c>
    </row>
    <row r="262" spans="1:8" ht="15" customHeight="1" hidden="1">
      <c r="A262" s="303">
        <f t="shared" si="2"/>
        <v>1.0</v>
      </c>
      <c r="B262" s="303">
        <f t="shared" si="3"/>
        <v>55.0</v>
      </c>
      <c r="C262" s="368" t="str">
        <f>IF(Účetní_závěrka!D66&lt;&gt;"",Účetní_závěrka!D66,"")</f>
        <v/>
      </c>
      <c r="D262" s="368" t="str">
        <f>IF(Účetní_závěrka!E66&lt;&gt;"",ABS(Účetní_závěrka!E66),"")</f>
        <v/>
      </c>
      <c r="E262" s="368" t="str">
        <f>IF(Účetní_závěrka!F66&lt;&gt;"",Účetní_závěrka!F66,"")</f>
        <v/>
      </c>
      <c r="F262" s="368" t="str">
        <f>IF(Účetní_závěrka!G66&lt;&gt;"",Účetní_závěrka!G66,"")</f>
        <v/>
      </c>
      <c r="H262">
        <v>55.0</v>
      </c>
    </row>
    <row r="263" spans="1:8" ht="15" customHeight="1" hidden="1">
      <c r="A263" s="303">
        <f t="shared" si="2"/>
        <v>1.0</v>
      </c>
      <c r="B263" s="303">
        <f t="shared" si="3"/>
        <v>56.0</v>
      </c>
      <c r="C263" s="368" t="str">
        <f>IF(Účetní_závěrka!D67&lt;&gt;"",Účetní_závěrka!D67,"")</f>
        <v/>
      </c>
      <c r="D263" s="368" t="str">
        <f>IF(Účetní_závěrka!E67&lt;&gt;"",ABS(Účetní_závěrka!E67),"")</f>
        <v/>
      </c>
      <c r="E263" s="368" t="str">
        <f>IF(Účetní_závěrka!F67&lt;&gt;"",Účetní_závěrka!F67,"")</f>
        <v/>
      </c>
      <c r="F263" s="368" t="str">
        <f>IF(Účetní_závěrka!G67&lt;&gt;"",Účetní_závěrka!G67,"")</f>
        <v/>
      </c>
      <c r="H263">
        <v>56.0</v>
      </c>
    </row>
    <row r="264" spans="1:8" ht="15" customHeight="1" hidden="1">
      <c r="A264" s="303">
        <f t="shared" si="2"/>
        <v>1.0</v>
      </c>
      <c r="B264" s="303">
        <f t="shared" si="3"/>
        <v>57.0</v>
      </c>
      <c r="C264" s="368" t="str">
        <f>IF(Účetní_závěrka!D68&lt;&gt;"",Účetní_závěrka!D68,"")</f>
        <v/>
      </c>
      <c r="D264" s="368" t="str">
        <f>IF(Účetní_závěrka!E68&lt;&gt;"",ABS(Účetní_závěrka!E68),"")</f>
        <v/>
      </c>
      <c r="E264" s="368" t="str">
        <f>IF(Účetní_závěrka!F68&lt;&gt;"",Účetní_závěrka!F68,"")</f>
        <v/>
      </c>
      <c r="F264" s="368" t="str">
        <f>IF(Účetní_závěrka!G68&lt;&gt;"",Účetní_závěrka!G68,"")</f>
        <v/>
      </c>
      <c r="H264">
        <v>57.0</v>
      </c>
    </row>
    <row r="265" spans="1:8" ht="15" customHeight="1" hidden="1">
      <c r="A265" s="303">
        <f t="shared" si="2"/>
        <v>1.0</v>
      </c>
      <c r="B265" s="303">
        <f t="shared" si="3"/>
        <v>58.0</v>
      </c>
      <c r="C265" s="368" t="str">
        <f>IF(Účetní_závěrka!D69&lt;&gt;"",Účetní_závěrka!D69,"")</f>
        <v/>
      </c>
      <c r="D265" s="368" t="str">
        <f>IF(Účetní_závěrka!E69&lt;&gt;"",ABS(Účetní_závěrka!E69),"")</f>
        <v/>
      </c>
      <c r="E265" s="368" t="str">
        <f>IF(Účetní_závěrka!F69&lt;&gt;"",Účetní_závěrka!F69,"")</f>
        <v/>
      </c>
      <c r="F265" s="368" t="str">
        <f>IF(Účetní_závěrka!G69&lt;&gt;"",Účetní_závěrka!G69,"")</f>
        <v/>
      </c>
      <c r="H265">
        <v>58.0</v>
      </c>
    </row>
    <row r="266" spans="1:8" ht="15" customHeight="1" hidden="1">
      <c r="A266" s="303">
        <f t="shared" si="2"/>
        <v>1.0</v>
      </c>
      <c r="B266" s="303">
        <f t="shared" si="3"/>
        <v>59.0</v>
      </c>
      <c r="C266" s="368" t="str">
        <f>IF(Účetní_závěrka!D70&lt;&gt;"",Účetní_závěrka!D70,"")</f>
        <v/>
      </c>
      <c r="D266" s="368" t="str">
        <f>IF(Účetní_závěrka!E70&lt;&gt;"",ABS(Účetní_závěrka!E70),"")</f>
        <v/>
      </c>
      <c r="E266" s="368" t="str">
        <f>IF(Účetní_závěrka!F70&lt;&gt;"",Účetní_závěrka!F70,"")</f>
        <v/>
      </c>
      <c r="F266" s="368" t="str">
        <f>IF(Účetní_závěrka!G70&lt;&gt;"",Účetní_závěrka!G70,"")</f>
        <v/>
      </c>
      <c r="H266">
        <v>59.0</v>
      </c>
    </row>
    <row r="267" spans="1:8" ht="15" customHeight="1" hidden="1">
      <c r="A267" s="303">
        <f t="shared" si="2"/>
        <v>1.0</v>
      </c>
      <c r="B267" s="303">
        <f t="shared" si="3"/>
        <v>60.0</v>
      </c>
      <c r="C267" s="368" t="str">
        <f>IF(Účetní_závěrka!D71&lt;&gt;"",Účetní_závěrka!D71,"")</f>
        <v/>
      </c>
      <c r="D267" s="368" t="str">
        <f>IF(Účetní_závěrka!E71&lt;&gt;"",ABS(Účetní_závěrka!E71),"")</f>
        <v/>
      </c>
      <c r="E267" s="368" t="str">
        <f>IF(Účetní_závěrka!F71&lt;&gt;"",Účetní_závěrka!F71,"")</f>
        <v/>
      </c>
      <c r="F267" s="368" t="str">
        <f>IF(Účetní_závěrka!G71&lt;&gt;"",Účetní_závěrka!G71,"")</f>
        <v/>
      </c>
      <c r="H267">
        <v>60.0</v>
      </c>
    </row>
    <row r="268" spans="1:8" ht="15" customHeight="1" hidden="1">
      <c r="A268" s="303">
        <f t="shared" si="2"/>
        <v>1.0</v>
      </c>
      <c r="B268" s="303">
        <f t="shared" si="3"/>
        <v>61.0</v>
      </c>
      <c r="C268" s="368" t="str">
        <f>IF(Účetní_závěrka!D72&lt;&gt;"",Účetní_závěrka!D72,"")</f>
        <v/>
      </c>
      <c r="D268" s="368" t="str">
        <f>IF(Účetní_závěrka!E72&lt;&gt;"",ABS(Účetní_závěrka!E72),"")</f>
        <v/>
      </c>
      <c r="E268" s="368" t="str">
        <f>IF(Účetní_závěrka!F72&lt;&gt;"",Účetní_závěrka!F72,"")</f>
        <v/>
      </c>
      <c r="F268" s="368" t="str">
        <f>IF(Účetní_závěrka!G72&lt;&gt;"",Účetní_závěrka!G72,"")</f>
        <v/>
      </c>
      <c r="H268">
        <v>61.0</v>
      </c>
    </row>
    <row r="269" spans="1:8" ht="15" customHeight="1" hidden="1">
      <c r="A269" s="303">
        <f t="shared" si="2"/>
        <v>1.0</v>
      </c>
      <c r="B269" s="303">
        <f t="shared" si="3"/>
        <v>62.0</v>
      </c>
      <c r="C269" s="368" t="str">
        <f>IF(Účetní_závěrka!D73&lt;&gt;"",Účetní_závěrka!D73,"")</f>
        <v/>
      </c>
      <c r="D269" s="368" t="str">
        <f>IF(Účetní_závěrka!E73&lt;&gt;"",ABS(Účetní_závěrka!E73),"")</f>
        <v/>
      </c>
      <c r="E269" s="368" t="str">
        <f>IF(Účetní_závěrka!F73&lt;&gt;"",Účetní_závěrka!F73,"")</f>
        <v/>
      </c>
      <c r="F269" s="368" t="str">
        <f>IF(Účetní_závěrka!G73&lt;&gt;"",Účetní_závěrka!G73,"")</f>
        <v/>
      </c>
      <c r="H269">
        <v>62.0</v>
      </c>
    </row>
    <row r="270" spans="1:8" ht="15" customHeight="1" hidden="1">
      <c r="A270" s="303">
        <f t="shared" si="2"/>
        <v>1.0</v>
      </c>
      <c r="B270" s="303">
        <f t="shared" si="3"/>
        <v>63.0</v>
      </c>
      <c r="C270" s="368" t="str">
        <f>IF(Účetní_závěrka!D74&lt;&gt;"",Účetní_závěrka!D74,"")</f>
        <v/>
      </c>
      <c r="D270" s="368" t="str">
        <f>IF(Účetní_závěrka!E74&lt;&gt;"",ABS(Účetní_závěrka!E74),"")</f>
        <v/>
      </c>
      <c r="E270" s="368" t="str">
        <f>IF(Účetní_závěrka!F74&lt;&gt;"",Účetní_závěrka!F74,"")</f>
        <v/>
      </c>
      <c r="F270" s="368" t="str">
        <f>IF(Účetní_závěrka!G74&lt;&gt;"",Účetní_závěrka!G74,"")</f>
        <v/>
      </c>
      <c r="H270">
        <v>63.0</v>
      </c>
    </row>
    <row r="271" spans="1:8" ht="15" customHeight="1" hidden="1">
      <c r="A271" s="303">
        <f t="shared" si="2"/>
        <v>1.0</v>
      </c>
      <c r="B271" s="303">
        <f t="shared" si="3"/>
        <v>64.0</v>
      </c>
      <c r="C271" s="368" t="str">
        <f>IF(Účetní_závěrka!D75&lt;&gt;"",Účetní_závěrka!D75,"")</f>
        <v/>
      </c>
      <c r="D271" s="368" t="str">
        <f>IF(Účetní_závěrka!E75&lt;&gt;"",ABS(Účetní_závěrka!E75),"")</f>
        <v/>
      </c>
      <c r="E271" s="368" t="str">
        <f>IF(Účetní_závěrka!F75&lt;&gt;"",Účetní_závěrka!F75,"")</f>
        <v/>
      </c>
      <c r="F271" s="368" t="str">
        <f>IF(Účetní_závěrka!G75&lt;&gt;"",Účetní_závěrka!G75,"")</f>
        <v/>
      </c>
      <c r="H271">
        <v>64.0</v>
      </c>
    </row>
    <row r="272" spans="1:8" ht="15" customHeight="1" hidden="1">
      <c r="A272" s="303">
        <f t="shared" si="2"/>
        <v>1.0</v>
      </c>
      <c r="B272" s="303">
        <f t="shared" si="4" ref="B272:B284">IF($B$43="P",H272,IF($B$43="Z",IF(I272&lt;&gt;"",I272,""),IF($B$43="M",IF(J272&lt;&gt;"",J272,""),H272)))</f>
        <v>65.0</v>
      </c>
      <c r="C272" s="368" t="str">
        <f>IF(Účetní_závěrka!D76&lt;&gt;"",Účetní_závěrka!D76,"")</f>
        <v/>
      </c>
      <c r="D272" s="368" t="str">
        <f>IF(Účetní_závěrka!E76&lt;&gt;"",ABS(Účetní_závěrka!E76),"")</f>
        <v/>
      </c>
      <c r="E272" s="368" t="str">
        <f>IF(Účetní_závěrka!F76&lt;&gt;"",Účetní_závěrka!F76,"")</f>
        <v/>
      </c>
      <c r="F272" s="368" t="str">
        <f>IF(Účetní_závěrka!G76&lt;&gt;"",Účetní_závěrka!G76,"")</f>
        <v/>
      </c>
      <c r="H272">
        <v>65.0</v>
      </c>
    </row>
    <row r="273" spans="1:8" ht="15" customHeight="1" hidden="1">
      <c r="A273" s="303">
        <f t="shared" si="2"/>
        <v>1.0</v>
      </c>
      <c r="B273" s="303">
        <f t="shared" si="4"/>
        <v>66.0</v>
      </c>
      <c r="C273" s="368" t="str">
        <f>IF(Účetní_závěrka!D77&lt;&gt;"",Účetní_závěrka!D77,"")</f>
        <v/>
      </c>
      <c r="D273" s="368" t="str">
        <f>IF(Účetní_závěrka!E77&lt;&gt;"",ABS(Účetní_závěrka!E77),"")</f>
        <v/>
      </c>
      <c r="E273" s="368" t="str">
        <f>IF(Účetní_závěrka!F77&lt;&gt;"",Účetní_závěrka!F77,"")</f>
        <v/>
      </c>
      <c r="F273" s="368" t="str">
        <f>IF(Účetní_závěrka!G77&lt;&gt;"",Účetní_závěrka!G77,"")</f>
        <v/>
      </c>
      <c r="H273">
        <v>66.0</v>
      </c>
    </row>
    <row r="274" spans="1:8" ht="15" customHeight="1" hidden="1">
      <c r="A274" s="303">
        <f t="shared" si="5" ref="A274:A284">$B$205</f>
        <v>1.0</v>
      </c>
      <c r="B274" s="303">
        <f t="shared" si="4"/>
        <v>67.0</v>
      </c>
      <c r="C274" s="368" t="str">
        <f>IF(Účetní_závěrka!D78&lt;&gt;"",Účetní_závěrka!D78,"")</f>
        <v/>
      </c>
      <c r="D274" s="368" t="str">
        <f>IF(Účetní_závěrka!E78&lt;&gt;"",ABS(Účetní_závěrka!E78),"")</f>
        <v/>
      </c>
      <c r="E274" s="368" t="str">
        <f>IF(Účetní_závěrka!F78&lt;&gt;"",Účetní_závěrka!F78,"")</f>
        <v/>
      </c>
      <c r="F274" s="368" t="str">
        <f>IF(Účetní_závěrka!G78&lt;&gt;"",Účetní_závěrka!G78,"")</f>
        <v/>
      </c>
      <c r="H274">
        <v>67.0</v>
      </c>
    </row>
    <row r="275" spans="1:8" ht="15" customHeight="1" hidden="1">
      <c r="A275" s="303">
        <f t="shared" si="5"/>
        <v>1.0</v>
      </c>
      <c r="B275" s="303">
        <f t="shared" si="4"/>
        <v>78.0</v>
      </c>
      <c r="C275" s="368" t="str">
        <f>IF(Účetní_závěrka!D79&lt;&gt;"",Účetní_závěrka!D79,"")</f>
        <v/>
      </c>
      <c r="D275" s="368" t="str">
        <f>IF(Účetní_závěrka!E79&lt;&gt;"",ABS(Účetní_závěrka!E79),"")</f>
        <v/>
      </c>
      <c r="E275" s="368" t="str">
        <f>IF(Účetní_závěrka!F79&lt;&gt;"",Účetní_závěrka!F79,"")</f>
        <v/>
      </c>
      <c r="F275" s="368" t="str">
        <f>IF(Účetní_závěrka!G79&lt;&gt;"",Účetní_závěrka!G79,"")</f>
        <v/>
      </c>
      <c r="H275">
        <v>78.0</v>
      </c>
    </row>
    <row r="276" spans="1:8" ht="15" customHeight="1" hidden="1">
      <c r="A276" s="303">
        <f t="shared" si="5"/>
        <v>1.0</v>
      </c>
      <c r="B276" s="303">
        <f t="shared" si="4"/>
        <v>79.0</v>
      </c>
      <c r="C276" s="368" t="str">
        <f>IF(Účetní_závěrka!D80&lt;&gt;"",Účetní_závěrka!D80,"")</f>
        <v/>
      </c>
      <c r="D276" s="368" t="str">
        <f>IF(Účetní_závěrka!E80&lt;&gt;"",ABS(Účetní_závěrka!E80),"")</f>
        <v/>
      </c>
      <c r="E276" s="368" t="str">
        <f>IF(Účetní_závěrka!F80&lt;&gt;"",Účetní_závěrka!F80,"")</f>
        <v/>
      </c>
      <c r="F276" s="368" t="str">
        <f>IF(Účetní_závěrka!G80&lt;&gt;"",Účetní_závěrka!G80,"")</f>
        <v/>
      </c>
      <c r="H276">
        <v>79.0</v>
      </c>
    </row>
    <row r="277" spans="1:8" ht="15" customHeight="1" hidden="1">
      <c r="A277" s="303">
        <f t="shared" si="5"/>
        <v>1.0</v>
      </c>
      <c r="B277" s="303">
        <f t="shared" si="4"/>
        <v>80.0</v>
      </c>
      <c r="C277" s="368" t="str">
        <f>IF(Účetní_závěrka!D81&lt;&gt;"",Účetní_závěrka!D81,"")</f>
        <v/>
      </c>
      <c r="D277" s="368" t="str">
        <f>IF(Účetní_závěrka!E81&lt;&gt;"",ABS(Účetní_závěrka!E81),"")</f>
        <v/>
      </c>
      <c r="E277" s="368" t="str">
        <f>IF(Účetní_závěrka!F81&lt;&gt;"",Účetní_závěrka!F81,"")</f>
        <v/>
      </c>
      <c r="F277" s="368" t="str">
        <f>IF(Účetní_závěrka!G81&lt;&gt;"",Účetní_závěrka!G81,"")</f>
        <v/>
      </c>
      <c r="H277">
        <v>80.0</v>
      </c>
    </row>
    <row r="278" spans="1:8" ht="15" customHeight="1" hidden="1">
      <c r="A278" s="303">
        <f t="shared" si="5"/>
        <v>1.0</v>
      </c>
      <c r="B278" s="303">
        <f t="shared" si="4"/>
        <v>81.0</v>
      </c>
      <c r="C278" s="368" t="str">
        <f>IF(Účetní_závěrka!D82&lt;&gt;"",Účetní_závěrka!D82,"")</f>
        <v/>
      </c>
      <c r="D278" s="368" t="str">
        <f>IF(Účetní_závěrka!E82&lt;&gt;"",ABS(Účetní_závěrka!E82),"")</f>
        <v/>
      </c>
      <c r="E278" s="368" t="str">
        <f>IF(Účetní_závěrka!F82&lt;&gt;"",Účetní_závěrka!F82,"")</f>
        <v/>
      </c>
      <c r="F278" s="368" t="str">
        <f>IF(Účetní_závěrka!G82&lt;&gt;"",Účetní_závěrka!G82,"")</f>
        <v/>
      </c>
      <c r="H278">
        <v>81.0</v>
      </c>
    </row>
    <row r="279" spans="1:8" ht="15" customHeight="1" hidden="1">
      <c r="A279" s="303">
        <f t="shared" si="5"/>
        <v>1.0</v>
      </c>
      <c r="B279" s="303">
        <f t="shared" si="4"/>
        <v>68.0</v>
      </c>
      <c r="C279" s="368" t="str">
        <f>IF(Účetní_závěrka!D83&lt;&gt;"",Účetní_závěrka!D83,"")</f>
        <v/>
      </c>
      <c r="D279" s="368" t="str">
        <f>IF(Účetní_závěrka!E83&lt;&gt;"",ABS(Účetní_závěrka!E83),"")</f>
        <v/>
      </c>
      <c r="E279" s="368" t="str">
        <f>IF(Účetní_závěrka!F83&lt;&gt;"",Účetní_závěrka!F83,"")</f>
        <v/>
      </c>
      <c r="F279" s="368" t="str">
        <f>IF(Účetní_závěrka!G83&lt;&gt;"",Účetní_závěrka!G83,"")</f>
        <v/>
      </c>
      <c r="H279">
        <v>68.0</v>
      </c>
    </row>
    <row r="280" spans="1:8" ht="15" customHeight="1" hidden="1">
      <c r="A280" s="303">
        <f t="shared" si="5"/>
        <v>1.0</v>
      </c>
      <c r="B280" s="303">
        <f t="shared" si="4"/>
        <v>69.0</v>
      </c>
      <c r="C280" s="368" t="str">
        <f>IF(Účetní_závěrka!D84&lt;&gt;"",Účetní_závěrka!D84,"")</f>
        <v/>
      </c>
      <c r="D280" s="368" t="str">
        <f>IF(Účetní_závěrka!E84&lt;&gt;"",ABS(Účetní_závěrka!E84),"")</f>
        <v/>
      </c>
      <c r="E280" s="368" t="str">
        <f>IF(Účetní_závěrka!F84&lt;&gt;"",Účetní_závěrka!F84,"")</f>
        <v/>
      </c>
      <c r="F280" s="368" t="str">
        <f>IF(Účetní_závěrka!G84&lt;&gt;"",Účetní_závěrka!G84,"")</f>
        <v/>
      </c>
      <c r="H280">
        <v>69.0</v>
      </c>
    </row>
    <row r="281" spans="1:8" ht="15" customHeight="1" hidden="1">
      <c r="A281" s="303">
        <f t="shared" si="5"/>
        <v>1.0</v>
      </c>
      <c r="B281" s="303">
        <f t="shared" si="4"/>
        <v>70.0</v>
      </c>
      <c r="C281" s="368" t="str">
        <f>IF(Účetní_závěrka!D85&lt;&gt;"",Účetní_závěrka!D85,"")</f>
        <v/>
      </c>
      <c r="D281" s="368" t="str">
        <f>IF(Účetní_závěrka!E85&lt;&gt;"",ABS(Účetní_závěrka!E85),"")</f>
        <v/>
      </c>
      <c r="E281" s="368" t="str">
        <f>IF(Účetní_závěrka!F85&lt;&gt;"",Účetní_závěrka!F85,"")</f>
        <v/>
      </c>
      <c r="F281" s="368" t="str">
        <f>IF(Účetní_závěrka!G85&lt;&gt;"",Účetní_závěrka!G85,"")</f>
        <v/>
      </c>
      <c r="H281">
        <v>70.0</v>
      </c>
    </row>
    <row r="282" spans="1:8" ht="15" customHeight="1" hidden="1">
      <c r="A282" s="303">
        <f t="shared" si="5"/>
        <v>1.0</v>
      </c>
      <c r="B282" s="303">
        <f t="shared" si="4"/>
        <v>71.0</v>
      </c>
      <c r="C282" s="368" t="str">
        <f>IF(Účetní_závěrka!D86&lt;&gt;"",Účetní_závěrka!D86,"")</f>
        <v/>
      </c>
      <c r="D282" s="368" t="str">
        <f>IF(Účetní_závěrka!E86&lt;&gt;"",ABS(Účetní_závěrka!E86),"")</f>
        <v/>
      </c>
      <c r="E282" s="368" t="str">
        <f>IF(Účetní_závěrka!F86&lt;&gt;"",Účetní_závěrka!F86,"")</f>
        <v/>
      </c>
      <c r="F282" s="368" t="str">
        <f>IF(Účetní_závěrka!G86&lt;&gt;"",Účetní_závěrka!G86,"")</f>
        <v/>
      </c>
      <c r="H282">
        <v>71.0</v>
      </c>
    </row>
    <row r="283" spans="1:8" ht="15" customHeight="1" hidden="1">
      <c r="A283" s="303">
        <f t="shared" si="5"/>
        <v>1.0</v>
      </c>
      <c r="B283" s="303">
        <f t="shared" si="4"/>
        <v>72.0</v>
      </c>
      <c r="C283" s="368" t="str">
        <f>IF(Účetní_závěrka!D87&lt;&gt;"",Účetní_závěrka!D87,"")</f>
        <v/>
      </c>
      <c r="D283" s="368" t="str">
        <f>IF(Účetní_závěrka!E87&lt;&gt;"",ABS(Účetní_závěrka!E87),"")</f>
        <v/>
      </c>
      <c r="E283" s="368" t="str">
        <f>IF(Účetní_závěrka!F87&lt;&gt;"",Účetní_závěrka!F87,"")</f>
        <v/>
      </c>
      <c r="F283" s="368" t="str">
        <f>IF(Účetní_závěrka!G87&lt;&gt;"",Účetní_závěrka!G87,"")</f>
        <v/>
      </c>
      <c r="H283">
        <v>72.0</v>
      </c>
    </row>
    <row r="284" spans="1:8" ht="15" customHeight="1" hidden="1">
      <c r="A284" s="303">
        <f t="shared" si="5"/>
        <v>1.0</v>
      </c>
      <c r="B284" s="303">
        <f t="shared" si="4"/>
        <v>73.0</v>
      </c>
      <c r="C284" s="368" t="str">
        <f>IF(Účetní_závěrka!D88&lt;&gt;"",Účetní_závěrka!D88,"")</f>
        <v/>
      </c>
      <c r="D284" s="368" t="str">
        <f>IF(Účetní_závěrka!E88&lt;&gt;"",ABS(Účetní_závěrka!E88),"")</f>
        <v/>
      </c>
      <c r="E284" s="368" t="str">
        <f>IF(Účetní_závěrka!F88&lt;&gt;"",Účetní_závěrka!F88,"")</f>
        <v/>
      </c>
      <c r="F284" s="368" t="str">
        <f>IF(Účetní_závěrka!G88&lt;&gt;"",Účetní_závěrka!G88,"")</f>
        <v/>
      </c>
      <c r="H284">
        <v>73.0</v>
      </c>
    </row>
    <row r="285" spans="1:8" ht="15" customHeight="1" hidden="1">
      <c r="A285" s="490">
        <f t="shared" si="6" ref="A285:A288">$B$205</f>
        <v>1.0</v>
      </c>
      <c r="B285" s="490">
        <f t="shared" si="7" ref="B285:B288">IF($B$43="P",H285,IF($B$43="Z",IF(I285&lt;&gt;"",I285,""),IF($B$43="M",IF(J285&lt;&gt;"",J285,""),H285)))</f>
        <v>74.0</v>
      </c>
      <c r="C285" s="491" t="str">
        <f>IF(Účetní_závěrka!D89&lt;&gt;"",Účetní_závěrka!D89,"")</f>
        <v/>
      </c>
      <c r="D285" s="491" t="str">
        <f>IF(Účetní_závěrka!E89&lt;&gt;"",ABS(Účetní_závěrka!E89),"")</f>
        <v/>
      </c>
      <c r="E285" s="491" t="str">
        <f>IF(Účetní_závěrka!F89&lt;&gt;"",Účetní_závěrka!F89,"")</f>
        <v/>
      </c>
      <c r="F285" s="491" t="str">
        <f>IF(Účetní_závěrka!G89&lt;&gt;"",Účetní_závěrka!G89,"")</f>
        <v/>
      </c>
      <c r="H285">
        <v>74.0</v>
      </c>
    </row>
    <row r="286" spans="1:8" ht="15" customHeight="1" hidden="1">
      <c r="A286" s="490">
        <f t="shared" si="6"/>
        <v>1.0</v>
      </c>
      <c r="B286" s="490">
        <f t="shared" si="7"/>
        <v>75.0</v>
      </c>
      <c r="C286" s="491" t="str">
        <f>IF(Účetní_závěrka!D90&lt;&gt;"",Účetní_závěrka!D90,"")</f>
        <v/>
      </c>
      <c r="D286" s="491" t="str">
        <f>IF(Účetní_závěrka!E90&lt;&gt;"",ABS(Účetní_závěrka!E90),"")</f>
        <v/>
      </c>
      <c r="E286" s="491" t="str">
        <f>IF(Účetní_závěrka!F90&lt;&gt;"",Účetní_závěrka!F90,"")</f>
        <v/>
      </c>
      <c r="F286" s="491" t="str">
        <f>IF(Účetní_závěrka!G90&lt;&gt;"",Účetní_závěrka!G90,"")</f>
        <v/>
      </c>
      <c r="H286">
        <v>75.0</v>
      </c>
    </row>
    <row r="287" spans="1:8" ht="15" customHeight="1" hidden="1">
      <c r="A287" s="490">
        <f t="shared" si="6"/>
        <v>1.0</v>
      </c>
      <c r="B287" s="490">
        <f t="shared" si="7"/>
        <v>76.0</v>
      </c>
      <c r="C287" s="491" t="str">
        <f>IF(Účetní_závěrka!D91&lt;&gt;"",Účetní_závěrka!D91,"")</f>
        <v/>
      </c>
      <c r="D287" s="491" t="str">
        <f>IF(Účetní_závěrka!E91&lt;&gt;"",ABS(Účetní_závěrka!E91),"")</f>
        <v/>
      </c>
      <c r="E287" s="491" t="str">
        <f>IF(Účetní_závěrka!F91&lt;&gt;"",Účetní_závěrka!F91,"")</f>
        <v/>
      </c>
      <c r="F287" s="491" t="str">
        <f>IF(Účetní_závěrka!G91&lt;&gt;"",Účetní_závěrka!G91,"")</f>
        <v/>
      </c>
      <c r="H287">
        <v>76.0</v>
      </c>
    </row>
    <row r="288" spans="1:8" ht="15" customHeight="1" hidden="1">
      <c r="A288" s="490">
        <f t="shared" si="6"/>
        <v>1.0</v>
      </c>
      <c r="B288" s="490">
        <f t="shared" si="7"/>
        <v>77.0</v>
      </c>
      <c r="C288" s="491" t="str">
        <f>IF(Účetní_závěrka!D92&lt;&gt;"",Účetní_závěrka!D92,"")</f>
        <v/>
      </c>
      <c r="D288" s="491" t="str">
        <f>IF(Účetní_závěrka!E92&lt;&gt;"",ABS(Účetní_závěrka!E92),"")</f>
        <v/>
      </c>
      <c r="E288" s="491" t="str">
        <f>IF(Účetní_závěrka!F92&lt;&gt;"",Účetní_závěrka!F92,"")</f>
        <v/>
      </c>
      <c r="F288" s="491" t="str">
        <f>IF(Účetní_závěrka!G92&lt;&gt;"",Účetní_závěrka!G92,"")</f>
        <v/>
      </c>
      <c r="H288">
        <v>77.0</v>
      </c>
    </row>
    <row r="289" spans="1:6" ht="15" customHeight="1" hidden="1">
      <c r="A289" s="303"/>
      <c r="B289" s="303"/>
      <c r="C289" s="368"/>
      <c r="D289" s="368"/>
      <c r="E289" s="368"/>
      <c r="F289" s="368"/>
    </row>
    <row r="291" spans="1:2" ht="15" customHeight="1" hidden="1">
      <c r="A291" s="307" t="s">
        <v>1440</v>
      </c>
      <c r="B291">
        <v>1.0</v>
      </c>
    </row>
    <row r="293" spans="1:4" ht="15" customHeight="1" hidden="1">
      <c r="A293" s="303" t="s">
        <v>1155</v>
      </c>
      <c r="B293" s="303" t="s">
        <v>1367</v>
      </c>
      <c r="C293" s="303" t="s">
        <v>1441</v>
      </c>
      <c r="D293" s="303" t="s">
        <v>1442</v>
      </c>
    </row>
    <row r="294" spans="1:7" ht="15" customHeight="1" hidden="1">
      <c r="A294" s="303">
        <f>$B$291</f>
        <v>1.0</v>
      </c>
      <c r="B294" s="303">
        <f>IF($B$42="P",Účetní_závěrka!C96,IF(G294&lt;&gt;"",G294,""))</f>
        <v>1.0</v>
      </c>
      <c r="C294" s="368" t="str">
        <f>IF(Účetní_závěrka!E96&lt;&gt;"",Účetní_závěrka!E96,"")</f>
        <v/>
      </c>
      <c r="D294" s="368" t="str">
        <f>IF(Účetní_závěrka!D96&lt;&gt;"",Účetní_závěrka!D96,"")</f>
        <v/>
      </c>
      <c r="F294">
        <v>1.0</v>
      </c>
      <c r="G294">
        <v>1.0</v>
      </c>
    </row>
    <row r="295" spans="1:7" ht="15" customHeight="1" hidden="1">
      <c r="A295" s="303">
        <f t="shared" si="8" ref="A295:A326">$B$291</f>
        <v>1.0</v>
      </c>
      <c r="B295" s="303">
        <f>IF($B$42="P",Účetní_závěrka!C97,IF(G295&lt;&gt;"",G295,""))</f>
        <v>2.0</v>
      </c>
      <c r="C295" s="368" t="str">
        <f>IF(Účetní_závěrka!E97&lt;&gt;"",Účetní_závěrka!E97,"")</f>
        <v/>
      </c>
      <c r="D295" s="368" t="str">
        <f>IF(Účetní_závěrka!D97&lt;&gt;"",Účetní_závěrka!D97,"")</f>
        <v/>
      </c>
      <c r="F295">
        <v>2.0</v>
      </c>
      <c r="G295">
        <v>2.0</v>
      </c>
    </row>
    <row r="296" spans="1:7" ht="15" customHeight="1" hidden="1">
      <c r="A296" s="303">
        <f t="shared" si="8"/>
        <v>1.0</v>
      </c>
      <c r="B296" s="303">
        <f>IF($B$42="P",Účetní_závěrka!C98,IF(G296&lt;&gt;"",G296,""))</f>
        <v>3.0</v>
      </c>
      <c r="C296" s="368" t="str">
        <f>IF(Účetní_závěrka!E98&lt;&gt;"",Účetní_závěrka!E98,"")</f>
        <v/>
      </c>
      <c r="D296" s="368" t="str">
        <f>IF(Účetní_závěrka!D98&lt;&gt;"",Účetní_závěrka!D98,"")</f>
        <v/>
      </c>
      <c r="F296">
        <v>3.0</v>
      </c>
      <c r="G296">
        <v>3.0</v>
      </c>
    </row>
    <row r="297" spans="1:7" ht="15" customHeight="1" hidden="1">
      <c r="A297" s="303">
        <f t="shared" si="8"/>
        <v>1.0</v>
      </c>
      <c r="B297" s="303">
        <f>IF($B$42="P",Účetní_závěrka!C99,IF(G297&lt;&gt;"",G297,""))</f>
        <v>7.0</v>
      </c>
      <c r="C297" s="368" t="str">
        <f>IF(Účetní_závěrka!E99&lt;&gt;"",Účetní_závěrka!E99,"")</f>
        <v/>
      </c>
      <c r="D297" s="368" t="str">
        <f>IF(Účetní_závěrka!D99&lt;&gt;"",Účetní_závěrka!D99,"")</f>
        <v/>
      </c>
      <c r="F297">
        <v>4.0</v>
      </c>
      <c r="G297">
        <v>7.0</v>
      </c>
    </row>
    <row r="298" spans="1:7" ht="15" customHeight="1" hidden="1">
      <c r="A298" s="303">
        <f t="shared" si="8"/>
        <v>1.0</v>
      </c>
      <c r="B298" s="490">
        <f>IF($B$42="P",Účetní_závěrka!C100,IF(G298&lt;&gt;"",G298,""))</f>
        <v>8.0</v>
      </c>
      <c r="C298" s="491" t="str">
        <f>IF(Účetní_závěrka!E100&lt;&gt;"",Účetní_závěrka!E100,"")</f>
        <v/>
      </c>
      <c r="D298" s="491" t="str">
        <f>IF(Účetní_závěrka!D100&lt;&gt;"",Účetní_závěrka!D100,"")</f>
        <v/>
      </c>
      <c r="F298">
        <v>5.0</v>
      </c>
      <c r="G298">
        <v>8.0</v>
      </c>
    </row>
    <row r="299" spans="1:7" ht="15" customHeight="1" hidden="1">
      <c r="A299" s="303">
        <f t="shared" si="8"/>
        <v>1.0</v>
      </c>
      <c r="B299" s="490">
        <f>IF($B$42="P",Účetní_závěrka!C101,IF(G299&lt;&gt;"",G299,""))</f>
        <v>9.0</v>
      </c>
      <c r="C299" s="491" t="str">
        <f>IF(Účetní_závěrka!E101&lt;&gt;"",Účetní_závěrka!E101,"")</f>
        <v/>
      </c>
      <c r="D299" s="491" t="str">
        <f>IF(Účetní_závěrka!D101&lt;&gt;"",Účetní_závěrka!D101,"")</f>
        <v/>
      </c>
      <c r="F299">
        <v>6.0</v>
      </c>
      <c r="G299">
        <v>9.0</v>
      </c>
    </row>
    <row r="300" spans="1:7" ht="15" customHeight="1" hidden="1">
      <c r="A300" s="303">
        <f t="shared" si="8"/>
        <v>1.0</v>
      </c>
      <c r="B300" s="490">
        <f>IF($B$42="P",Účetní_závěrka!C102,IF(G300&lt;&gt;"",G300,""))</f>
        <v>14.0</v>
      </c>
      <c r="C300" s="491" t="str">
        <f>IF(Účetní_závěrka!E102&lt;&gt;"",Účetní_závěrka!E102,"")</f>
        <v/>
      </c>
      <c r="D300" s="491" t="str">
        <f>IF(Účetní_závěrka!D102&lt;&gt;"",Účetní_závěrka!D102,"")</f>
        <v/>
      </c>
      <c r="F300">
        <v>7.0</v>
      </c>
      <c r="G300">
        <v>14.0</v>
      </c>
    </row>
    <row r="301" spans="1:7" ht="15" customHeight="1" hidden="1">
      <c r="A301" s="303">
        <f t="shared" si="8"/>
        <v>1.0</v>
      </c>
      <c r="B301" s="490">
        <f>IF($B$42="P",Účetní_závěrka!C103,IF(G301&lt;&gt;"",G301,""))</f>
        <v>20.0</v>
      </c>
      <c r="C301" s="491" t="str">
        <f>IF(Účetní_závěrka!E103&lt;&gt;"",Účetní_závěrka!E103,"")</f>
        <v/>
      </c>
      <c r="D301" s="491" t="str">
        <f>IF(Účetní_závěrka!D103&lt;&gt;"",Účetní_závěrka!D103,"")</f>
        <v/>
      </c>
      <c r="F301">
        <v>8.0</v>
      </c>
      <c r="G301">
        <v>20.0</v>
      </c>
    </row>
    <row r="302" spans="1:7" ht="15" customHeight="1" hidden="1">
      <c r="A302" s="303">
        <f t="shared" si="8"/>
        <v>1.0</v>
      </c>
      <c r="B302" s="490">
        <f>IF($B$42="P",Účetní_závěrka!C104,IF(G302&lt;&gt;"",G302,""))</f>
        <v>24.0</v>
      </c>
      <c r="C302" s="491" t="str">
        <f>IF(Účetní_závěrka!E104&lt;&gt;"",Účetní_závěrka!E104,"")</f>
        <v/>
      </c>
      <c r="D302" s="491" t="str">
        <f>IF(Účetní_závěrka!D104&lt;&gt;"",Účetní_závěrka!D104,"")</f>
        <v/>
      </c>
      <c r="F302">
        <v>9.0</v>
      </c>
      <c r="G302">
        <v>24.0</v>
      </c>
    </row>
    <row r="303" spans="1:7" ht="15" customHeight="1" hidden="1">
      <c r="A303" s="303">
        <f t="shared" si="8"/>
        <v>1.0</v>
      </c>
      <c r="B303" s="490">
        <f>IF($B$42="P",Účetní_závěrka!C105,IF(G303&lt;&gt;"",G303,""))</f>
        <v>30.0</v>
      </c>
      <c r="C303" s="491" t="str">
        <f>IF(Účetní_závěrka!E105&lt;&gt;"",Účetní_závěrka!E105,"")</f>
        <v/>
      </c>
      <c r="D303" s="491" t="str">
        <f>IF(Účetní_závěrka!D105&lt;&gt;"",Účetní_závěrka!D105,"")</f>
        <v/>
      </c>
      <c r="F303">
        <v>10.0</v>
      </c>
      <c r="G303">
        <v>30.0</v>
      </c>
    </row>
    <row r="304" spans="1:7" ht="15" customHeight="1" hidden="1">
      <c r="A304" s="303">
        <f t="shared" si="8"/>
        <v>1.0</v>
      </c>
      <c r="B304" s="490">
        <f>IF($B$42="P",Účetní_závěrka!C106,IF(G304&lt;&gt;"",G304,""))</f>
        <v>31.0</v>
      </c>
      <c r="C304" s="491" t="str">
        <f>IF(Účetní_závěrka!E106&lt;&gt;"",Účetní_závěrka!E106,"")</f>
        <v/>
      </c>
      <c r="D304" s="491" t="str">
        <f>IF(Účetní_závěrka!D106&lt;&gt;"",Účetní_závěrka!D106,"")</f>
        <v/>
      </c>
      <c r="F304">
        <v>11.0</v>
      </c>
      <c r="G304">
        <v>31.0</v>
      </c>
    </row>
    <row r="305" spans="1:7" ht="15" customHeight="1" hidden="1">
      <c r="A305" s="303">
        <f t="shared" si="8"/>
        <v>1.0</v>
      </c>
      <c r="B305" s="490">
        <f>IF($B$42="P",Účetní_závěrka!C107,IF(G305&lt;&gt;"",G305,""))</f>
        <v>34.0</v>
      </c>
      <c r="C305" s="491" t="str">
        <f>IF(Účetní_závěrka!E107&lt;&gt;"",Účetní_závěrka!E107,"")</f>
        <v/>
      </c>
      <c r="D305" s="491" t="str">
        <f>IF(Účetní_závěrka!D107&lt;&gt;"",Účetní_závěrka!D107,"")</f>
        <v/>
      </c>
      <c r="F305">
        <v>12.0</v>
      </c>
      <c r="G305">
        <v>34.0</v>
      </c>
    </row>
    <row r="306" spans="1:7" ht="15" customHeight="1" hidden="1">
      <c r="A306" s="303">
        <f t="shared" si="8"/>
        <v>1.0</v>
      </c>
      <c r="B306" s="490">
        <f>IF($B$42="P",Účetní_závěrka!C108,IF(G306&lt;&gt;"",G306,""))</f>
        <v>35.0</v>
      </c>
      <c r="C306" s="491" t="str">
        <f>IF(Účetní_závěrka!E108&lt;&gt;"",Účetní_závěrka!E108,"")</f>
        <v/>
      </c>
      <c r="D306" s="491" t="str">
        <f>IF(Účetní_závěrka!D108&lt;&gt;"",Účetní_závěrka!D108,"")</f>
        <v/>
      </c>
      <c r="F306">
        <v>13.0</v>
      </c>
      <c r="G306">
        <v>35.0</v>
      </c>
    </row>
    <row r="307" spans="1:7" ht="15" customHeight="1" hidden="1">
      <c r="A307" s="303">
        <f t="shared" si="8"/>
        <v>1.0</v>
      </c>
      <c r="B307" s="490">
        <f>IF($B$42="P",Účetní_závěrka!C109,IF(G307&lt;&gt;"",G307,""))</f>
        <v>38.0</v>
      </c>
      <c r="C307" s="491" t="str">
        <f>IF(Účetní_závěrka!E109&lt;&gt;"",Účetní_závěrka!E109,"")</f>
        <v/>
      </c>
      <c r="D307" s="491" t="str">
        <f>IF(Účetní_závěrka!D109&lt;&gt;"",Účetní_závěrka!D109,"")</f>
        <v/>
      </c>
      <c r="F307">
        <v>14.0</v>
      </c>
      <c r="G307">
        <v>38.0</v>
      </c>
    </row>
    <row r="308" spans="1:7" ht="15" customHeight="1" hidden="1">
      <c r="A308" s="303">
        <f t="shared" si="8"/>
        <v>1.0</v>
      </c>
      <c r="B308" s="490">
        <f>IF($B$42="P",Účetní_závěrka!C110,IF(G308&lt;&gt;"",G308,""))</f>
        <v>39.0</v>
      </c>
      <c r="C308" s="491" t="str">
        <f>IF(Účetní_závěrka!E110&lt;&gt;"",Účetní_závěrka!E110,"")</f>
        <v/>
      </c>
      <c r="D308" s="491" t="str">
        <f>IF(Účetní_závěrka!D110&lt;&gt;"",Účetní_závěrka!D110,"")</f>
        <v/>
      </c>
      <c r="F308">
        <v>15.0</v>
      </c>
      <c r="G308">
        <v>39.0</v>
      </c>
    </row>
    <row r="309" spans="1:7" ht="15" customHeight="1" hidden="1">
      <c r="A309" s="303">
        <f t="shared" si="8"/>
        <v>1.0</v>
      </c>
      <c r="B309" s="490">
        <f>IF($B$42="P",Účetní_závěrka!C111,IF(G309&lt;&gt;"",G309,""))</f>
        <v>42.0</v>
      </c>
      <c r="C309" s="491" t="str">
        <f>IF(Účetní_závěrka!E111&lt;&gt;"",Účetní_závěrka!E111,"")</f>
        <v/>
      </c>
      <c r="D309" s="491" t="str">
        <f>IF(Účetní_závěrka!D111&lt;&gt;"",Účetní_závěrka!D111,"")</f>
        <v/>
      </c>
      <c r="F309">
        <v>16.0</v>
      </c>
      <c r="G309">
        <v>42.0</v>
      </c>
    </row>
    <row r="310" spans="1:7" ht="15" customHeight="1" hidden="1">
      <c r="A310" s="303">
        <f t="shared" si="8"/>
        <v>1.0</v>
      </c>
      <c r="B310" s="490">
        <f>IF($B$42="P",Účetní_závěrka!C112,IF(G310&lt;&gt;"",G310,""))</f>
        <v>43.0</v>
      </c>
      <c r="C310" s="491" t="str">
        <f>IF(Účetní_závěrka!E112&lt;&gt;"",Účetní_závěrka!E112,"")</f>
        <v/>
      </c>
      <c r="D310" s="491" t="str">
        <f>IF(Účetní_závěrka!D112&lt;&gt;"",Účetní_závěrka!D112,"")</f>
        <v/>
      </c>
      <c r="F310">
        <v>17.0</v>
      </c>
      <c r="G310">
        <v>43.0</v>
      </c>
    </row>
    <row r="311" spans="1:7" ht="15" customHeight="1" hidden="1">
      <c r="A311" s="303">
        <f t="shared" si="8"/>
        <v>1.0</v>
      </c>
      <c r="B311" s="490">
        <f>IF($B$42="P",Účetní_závěrka!C113,IF(G311&lt;&gt;"",G311,""))</f>
        <v>46.0</v>
      </c>
      <c r="C311" s="491" t="str">
        <f>IF(Účetní_závěrka!E113&lt;&gt;"",Účetní_závěrka!E113,"")</f>
        <v/>
      </c>
      <c r="D311" s="491" t="str">
        <f>IF(Účetní_závěrka!D113&lt;&gt;"",Účetní_závěrka!D113,"")</f>
        <v/>
      </c>
      <c r="F311">
        <v>18.0</v>
      </c>
      <c r="G311">
        <v>46.0</v>
      </c>
    </row>
    <row r="312" spans="1:7" ht="15" customHeight="1" hidden="1">
      <c r="A312" s="303">
        <f t="shared" si="8"/>
        <v>1.0</v>
      </c>
      <c r="B312" s="490">
        <f>IF($B$42="P",Účetní_závěrka!C114,IF(G312&lt;&gt;"",G312,""))</f>
        <v>47.0</v>
      </c>
      <c r="C312" s="491" t="str">
        <f>IF(Účetní_závěrka!E114&lt;&gt;"",Účetní_závěrka!E114,"")</f>
        <v/>
      </c>
      <c r="D312" s="491" t="str">
        <f>IF(Účetní_závěrka!D114&lt;&gt;"",Účetní_závěrka!D114,"")</f>
        <v/>
      </c>
      <c r="F312">
        <v>19.0</v>
      </c>
      <c r="G312">
        <v>47.0</v>
      </c>
    </row>
    <row r="313" spans="1:7" ht="15" customHeight="1" hidden="1">
      <c r="A313" s="303">
        <f t="shared" si="8"/>
        <v>1.0</v>
      </c>
      <c r="B313" s="490">
        <f>IF($B$42="P",Účetní_závěrka!C115,IF(G313&lt;&gt;"",G313,""))</f>
        <v>48.0</v>
      </c>
      <c r="C313" s="491" t="str">
        <f>IF(Účetní_závěrka!E115&lt;&gt;"",Účetní_závěrka!E115,"")</f>
        <v/>
      </c>
      <c r="D313" s="491" t="str">
        <f>IF(Účetní_závěrka!D115&lt;&gt;"",Účetní_závěrka!D115,"")</f>
        <v/>
      </c>
      <c r="F313">
        <v>20.0</v>
      </c>
      <c r="G313">
        <v>48.0</v>
      </c>
    </row>
    <row r="314" spans="1:7" ht="15" customHeight="1" hidden="1">
      <c r="A314" s="303">
        <f t="shared" si="8"/>
        <v>1.0</v>
      </c>
      <c r="B314" s="490">
        <f>IF($B$42="P",Účetní_závěrka!C116,IF(G314&lt;&gt;"",G314,""))</f>
        <v>49.0</v>
      </c>
      <c r="C314" s="491" t="str">
        <f>IF(Účetní_závěrka!E116&lt;&gt;"",Účetní_závěrka!E116,"")</f>
        <v/>
      </c>
      <c r="D314" s="491" t="str">
        <f>IF(Účetní_závěrka!D116&lt;&gt;"",Účetní_závěrka!D116,"")</f>
        <v/>
      </c>
      <c r="F314">
        <v>21.0</v>
      </c>
      <c r="G314">
        <v>49.0</v>
      </c>
    </row>
    <row r="315" spans="1:7" ht="15" customHeight="1" hidden="1">
      <c r="A315" s="303">
        <f t="shared" si="8"/>
        <v>1.0</v>
      </c>
      <c r="B315" s="490">
        <f>IF($B$42="P",Účetní_závěrka!C117,IF(G315&lt;&gt;"",G315,""))</f>
        <v>50.0</v>
      </c>
      <c r="C315" s="491" t="str">
        <f>IF(Účetní_závěrka!E117&lt;&gt;"",Účetní_závěrka!E117,"")</f>
        <v/>
      </c>
      <c r="D315" s="491" t="str">
        <f>IF(Účetní_závěrka!D117&lt;&gt;"",Účetní_závěrka!D117,"")</f>
        <v/>
      </c>
      <c r="F315">
        <v>22.0</v>
      </c>
      <c r="G315">
        <v>50.0</v>
      </c>
    </row>
    <row r="316" spans="1:7" ht="15" customHeight="1" hidden="1">
      <c r="A316" s="303">
        <f t="shared" si="8"/>
        <v>1.0</v>
      </c>
      <c r="B316" s="490">
        <f>IF($B$42="P",Účetní_závěrka!C118,IF(G316&lt;&gt;"",G316,""))</f>
        <v>53.0</v>
      </c>
      <c r="C316" s="491" t="str">
        <f>IF(Účetní_závěrka!E118&lt;&gt;"",Účetní_závěrka!E118,"")</f>
        <v/>
      </c>
      <c r="D316" s="491" t="str">
        <f>IF(Účetní_závěrka!D118&lt;&gt;"",Účetní_závěrka!D118,"")</f>
        <v/>
      </c>
      <c r="F316">
        <v>23.0</v>
      </c>
      <c r="G316">
        <v>53.0</v>
      </c>
    </row>
    <row r="317" spans="1:7" ht="15" customHeight="1" hidden="1">
      <c r="A317" s="303">
        <f t="shared" si="8"/>
        <v>1.0</v>
      </c>
      <c r="B317" s="490">
        <f>IF($B$42="P",Účetní_závěrka!C119,IF(G317&lt;&gt;"",G317,""))</f>
        <v>54.0</v>
      </c>
      <c r="C317" s="491" t="str">
        <f>IF(Účetní_závěrka!E119&lt;&gt;"",Účetní_závěrka!E119,"")</f>
        <v/>
      </c>
      <c r="D317" s="491" t="str">
        <f>IF(Účetní_závěrka!D119&lt;&gt;"",Účetní_závěrka!D119,"")</f>
        <v/>
      </c>
      <c r="F317">
        <v>24.0</v>
      </c>
      <c r="G317">
        <v>54.0</v>
      </c>
    </row>
    <row r="318" spans="1:7" ht="15" customHeight="1" hidden="1">
      <c r="A318" s="303">
        <f t="shared" si="8"/>
        <v>1.0</v>
      </c>
      <c r="B318" s="490">
        <f>IF($B$42="P",Účetní_závěrka!C120,IF(G318&lt;&gt;"",G318,""))</f>
        <v>55.0</v>
      </c>
      <c r="C318" s="491" t="str">
        <f>IF(Účetní_závěrka!E120&lt;&gt;"",Účetní_závěrka!E120,"")</f>
        <v/>
      </c>
      <c r="D318" s="491" t="str">
        <f>IF(Účetní_závěrka!D120&lt;&gt;"",Účetní_závěrka!D120,"")</f>
        <v/>
      </c>
      <c r="F318">
        <v>25.0</v>
      </c>
      <c r="G318">
        <v>55.0</v>
      </c>
    </row>
    <row r="319" spans="1:7" ht="15" customHeight="1" hidden="1">
      <c r="A319" s="303">
        <f t="shared" si="8"/>
        <v>1.0</v>
      </c>
      <c r="B319" s="490">
        <f>IF($B$42="P",Účetní_závěrka!C121,IF(G319&lt;&gt;"",G319,""))</f>
        <v>56.0</v>
      </c>
      <c r="C319" s="491" t="str">
        <f>IF(Účetní_závěrka!E121&lt;&gt;"",Účetní_závěrka!E121,"")</f>
        <v/>
      </c>
      <c r="D319" s="491" t="str">
        <f>IF(Účetní_závěrka!D121&lt;&gt;"",Účetní_závěrka!D121,"")</f>
        <v/>
      </c>
      <c r="F319">
        <v>26.0</v>
      </c>
      <c r="G319">
        <v>56.0</v>
      </c>
    </row>
    <row r="320" spans="1:6" ht="15" customHeight="1" hidden="1">
      <c r="A320" s="303">
        <f t="shared" si="8"/>
        <v>1.0</v>
      </c>
      <c r="B320" s="490" t="str">
        <f>IF($B$42="P",Účetní_závěrka!C122,IF(G320&lt;&gt;"",G320,""))</f>
        <v/>
      </c>
      <c r="C320" s="491" t="str">
        <f>IF(Účetní_závěrka!E122&lt;&gt;"",Účetní_závěrka!E122,"")</f>
        <v/>
      </c>
      <c r="D320" s="491" t="str">
        <f>IF(Účetní_závěrka!D122&lt;&gt;"",Účetní_závěrka!D122,"")</f>
        <v/>
      </c>
      <c r="F320">
        <v>27.0</v>
      </c>
    </row>
    <row r="321" spans="1:6" ht="15" customHeight="1" hidden="1">
      <c r="A321" s="303">
        <f t="shared" si="8"/>
        <v>1.0</v>
      </c>
      <c r="B321" s="490" t="str">
        <f>IF($B$42="P",Účetní_závěrka!C123,IF(G321&lt;&gt;"",G321,""))</f>
        <v/>
      </c>
      <c r="C321" s="491" t="str">
        <f>IF(Účetní_závěrka!E123&lt;&gt;"",Účetní_závěrka!E123,"")</f>
        <v/>
      </c>
      <c r="D321" s="491" t="str">
        <f>IF(Účetní_závěrka!D123&lt;&gt;"",Účetní_závěrka!D123,"")</f>
        <v/>
      </c>
      <c r="F321">
        <v>28.0</v>
      </c>
    </row>
    <row r="322" spans="1:6" ht="15" customHeight="1" hidden="1">
      <c r="A322" s="303">
        <f t="shared" si="8"/>
        <v>1.0</v>
      </c>
      <c r="B322" s="490" t="str">
        <f>IF($B$42="P",Účetní_závěrka!C124,IF(G322&lt;&gt;"",G322,""))</f>
        <v/>
      </c>
      <c r="C322" s="491" t="str">
        <f>IF(Účetní_závěrka!E124&lt;&gt;"",Účetní_závěrka!E124,"")</f>
        <v/>
      </c>
      <c r="D322" s="491" t="str">
        <f>IF(Účetní_závěrka!D124&lt;&gt;"",Účetní_závěrka!D124,"")</f>
        <v/>
      </c>
      <c r="F322">
        <v>29.0</v>
      </c>
    </row>
    <row r="323" spans="1:6" ht="15" customHeight="1" hidden="1">
      <c r="A323" s="303">
        <f t="shared" si="8"/>
        <v>1.0</v>
      </c>
      <c r="B323" s="490" t="str">
        <f>IF($B$42="P",Účetní_závěrka!C125,IF(G323&lt;&gt;"",G323,""))</f>
        <v/>
      </c>
      <c r="C323" s="491" t="str">
        <f>IF(Účetní_závěrka!E125&lt;&gt;"",Účetní_závěrka!E125,"")</f>
        <v/>
      </c>
      <c r="D323" s="491" t="str">
        <f>IF(Účetní_závěrka!D125&lt;&gt;"",Účetní_závěrka!D125,"")</f>
        <v/>
      </c>
      <c r="F323">
        <v>30.0</v>
      </c>
    </row>
    <row r="324" spans="1:6" ht="15" customHeight="1" hidden="1">
      <c r="A324" s="303">
        <f t="shared" si="8"/>
        <v>1.0</v>
      </c>
      <c r="B324" s="490" t="str">
        <f>IF($B$42="P",Účetní_závěrka!C126,IF(G324&lt;&gt;"",G324,""))</f>
        <v/>
      </c>
      <c r="C324" s="491" t="str">
        <f>IF(Účetní_závěrka!E126&lt;&gt;"",Účetní_závěrka!E126,"")</f>
        <v/>
      </c>
      <c r="D324" s="491" t="str">
        <f>IF(Účetní_závěrka!D126&lt;&gt;"",Účetní_závěrka!D126,"")</f>
        <v/>
      </c>
      <c r="F324">
        <v>31.0</v>
      </c>
    </row>
    <row r="325" spans="1:6" ht="15" customHeight="1" hidden="1">
      <c r="A325" s="303">
        <f t="shared" si="8"/>
        <v>1.0</v>
      </c>
      <c r="B325" s="490" t="str">
        <f>IF($B$42="P",Účetní_závěrka!C127,IF(G325&lt;&gt;"",G325,""))</f>
        <v/>
      </c>
      <c r="C325" s="491" t="str">
        <f>IF(Účetní_závěrka!E127&lt;&gt;"",Účetní_závěrka!E127,"")</f>
        <v/>
      </c>
      <c r="D325" s="491" t="str">
        <f>IF(Účetní_závěrka!D127&lt;&gt;"",Účetní_závěrka!D127,"")</f>
        <v/>
      </c>
      <c r="F325">
        <v>32.0</v>
      </c>
    </row>
    <row r="326" spans="1:6" ht="15" customHeight="1" hidden="1">
      <c r="A326" s="303">
        <f t="shared" si="8"/>
        <v>1.0</v>
      </c>
      <c r="B326" s="490" t="str">
        <f>IF($B$42="P",Účetní_závěrka!C128,IF(G326&lt;&gt;"",G326,""))</f>
        <v/>
      </c>
      <c r="C326" s="491" t="str">
        <f>IF(Účetní_závěrka!E128&lt;&gt;"",Účetní_závěrka!E128,"")</f>
        <v/>
      </c>
      <c r="D326" s="491" t="str">
        <f>IF(Účetní_závěrka!D128&lt;&gt;"",Účetní_závěrka!D128,"")</f>
        <v/>
      </c>
      <c r="F326">
        <v>33.0</v>
      </c>
    </row>
    <row r="327" spans="1:6" ht="15" customHeight="1" hidden="1">
      <c r="A327" s="303">
        <f t="shared" si="9" ref="A327:A349">$B$291</f>
        <v>1.0</v>
      </c>
      <c r="B327" s="490" t="str">
        <f>IF($B$42="P",Účetní_závěrka!C129,IF(G327&lt;&gt;"",G327,""))</f>
        <v/>
      </c>
      <c r="C327" s="491" t="str">
        <f>IF(Účetní_závěrka!E129&lt;&gt;"",Účetní_závěrka!E129,"")</f>
        <v/>
      </c>
      <c r="D327" s="491" t="str">
        <f>IF(Účetní_závěrka!D129&lt;&gt;"",Účetní_závěrka!D129,"")</f>
        <v/>
      </c>
      <c r="F327">
        <v>34.0</v>
      </c>
    </row>
    <row r="328" spans="1:6" ht="15" customHeight="1" hidden="1">
      <c r="A328" s="303">
        <f t="shared" si="9"/>
        <v>1.0</v>
      </c>
      <c r="B328" s="490" t="str">
        <f>IF($B$42="P",Účetní_závěrka!C130,IF(G328&lt;&gt;"",G328,""))</f>
        <v/>
      </c>
      <c r="C328" s="491" t="str">
        <f>IF(Účetní_závěrka!E130&lt;&gt;"",Účetní_závěrka!E130,"")</f>
        <v/>
      </c>
      <c r="D328" s="491" t="str">
        <f>IF(Účetní_závěrka!D130&lt;&gt;"",Účetní_závěrka!D130,"")</f>
        <v/>
      </c>
      <c r="F328">
        <v>35.0</v>
      </c>
    </row>
    <row r="329" spans="1:6" ht="15" customHeight="1" hidden="1">
      <c r="A329" s="303">
        <f t="shared" si="9"/>
        <v>1.0</v>
      </c>
      <c r="B329" s="490" t="str">
        <f>IF($B$42="P",Účetní_závěrka!C131,IF(G329&lt;&gt;"",G329,""))</f>
        <v/>
      </c>
      <c r="C329" s="491" t="str">
        <f>IF(Účetní_závěrka!E131&lt;&gt;"",Účetní_závěrka!E131,"")</f>
        <v/>
      </c>
      <c r="D329" s="491" t="str">
        <f>IF(Účetní_závěrka!D131&lt;&gt;"",Účetní_závěrka!D131,"")</f>
        <v/>
      </c>
      <c r="F329">
        <v>36.0</v>
      </c>
    </row>
    <row r="330" spans="1:6" ht="15" customHeight="1" hidden="1">
      <c r="A330" s="303">
        <f t="shared" si="9"/>
        <v>1.0</v>
      </c>
      <c r="B330" s="490" t="str">
        <f>IF($B$42="P",Účetní_závěrka!C132,IF(G330&lt;&gt;"",G330,""))</f>
        <v/>
      </c>
      <c r="C330" s="491" t="str">
        <f>IF(Účetní_závěrka!E132&lt;&gt;"",Účetní_závěrka!E132,"")</f>
        <v/>
      </c>
      <c r="D330" s="491" t="str">
        <f>IF(Účetní_závěrka!D132&lt;&gt;"",Účetní_závěrka!D132,"")</f>
        <v/>
      </c>
      <c r="F330">
        <v>37.0</v>
      </c>
    </row>
    <row r="331" spans="1:6" ht="15" customHeight="1" hidden="1">
      <c r="A331" s="303">
        <f t="shared" si="9"/>
        <v>1.0</v>
      </c>
      <c r="B331" s="490" t="str">
        <f>IF($B$42="P",Účetní_závěrka!C133,IF(G331&lt;&gt;"",G331,""))</f>
        <v/>
      </c>
      <c r="C331" s="491" t="str">
        <f>IF(Účetní_závěrka!E133&lt;&gt;"",Účetní_závěrka!E133,"")</f>
        <v/>
      </c>
      <c r="D331" s="491" t="str">
        <f>IF(Účetní_závěrka!D133&lt;&gt;"",Účetní_závěrka!D133,"")</f>
        <v/>
      </c>
      <c r="F331">
        <v>38.0</v>
      </c>
    </row>
    <row r="332" spans="1:6" ht="15" customHeight="1" hidden="1">
      <c r="A332" s="303">
        <f t="shared" si="9"/>
        <v>1.0</v>
      </c>
      <c r="B332" s="490" t="str">
        <f>IF($B$42="P",Účetní_závěrka!C134,IF(G332&lt;&gt;"",G332,""))</f>
        <v/>
      </c>
      <c r="C332" s="491" t="str">
        <f>IF(Účetní_závěrka!E134&lt;&gt;"",Účetní_závěrka!E134,"")</f>
        <v/>
      </c>
      <c r="D332" s="491" t="str">
        <f>IF(Účetní_závěrka!D134&lt;&gt;"",Účetní_závěrka!D134,"")</f>
        <v/>
      </c>
      <c r="F332">
        <v>39.0</v>
      </c>
    </row>
    <row r="333" spans="1:6" ht="15" customHeight="1" hidden="1">
      <c r="A333" s="303">
        <f t="shared" si="9"/>
        <v>1.0</v>
      </c>
      <c r="B333" s="490" t="str">
        <f>IF($B$42="P",Účetní_závěrka!C135,IF(G333&lt;&gt;"",G333,""))</f>
        <v/>
      </c>
      <c r="C333" s="491" t="str">
        <f>IF(Účetní_závěrka!E135&lt;&gt;"",Účetní_závěrka!E135,"")</f>
        <v/>
      </c>
      <c r="D333" s="491" t="str">
        <f>IF(Účetní_závěrka!D135&lt;&gt;"",Účetní_závěrka!D135,"")</f>
        <v/>
      </c>
      <c r="F333">
        <v>40.0</v>
      </c>
    </row>
    <row r="334" spans="1:6" ht="15" customHeight="1" hidden="1">
      <c r="A334" s="303">
        <f t="shared" si="9"/>
        <v>1.0</v>
      </c>
      <c r="B334" s="490" t="str">
        <f>IF($B$42="P",Účetní_závěrka!C136,IF(G334&lt;&gt;"",G334,""))</f>
        <v/>
      </c>
      <c r="C334" s="491" t="str">
        <f>IF(Účetní_závěrka!E136&lt;&gt;"",Účetní_závěrka!E136,"")</f>
        <v/>
      </c>
      <c r="D334" s="491" t="str">
        <f>IF(Účetní_závěrka!D136&lt;&gt;"",Účetní_závěrka!D136,"")</f>
        <v/>
      </c>
      <c r="F334">
        <v>41.0</v>
      </c>
    </row>
    <row r="335" spans="1:6" ht="15" customHeight="1" hidden="1">
      <c r="A335" s="303">
        <f t="shared" si="9"/>
        <v>1.0</v>
      </c>
      <c r="B335" s="490" t="str">
        <f>IF($B$42="P",Účetní_závěrka!C137,IF(G335&lt;&gt;"",G335,""))</f>
        <v/>
      </c>
      <c r="C335" s="491" t="str">
        <f>IF(Účetní_závěrka!E137&lt;&gt;"",Účetní_závěrka!E137,"")</f>
        <v/>
      </c>
      <c r="D335" s="491" t="str">
        <f>IF(Účetní_závěrka!D137&lt;&gt;"",Účetní_závěrka!D137,"")</f>
        <v/>
      </c>
      <c r="F335">
        <v>42.0</v>
      </c>
    </row>
    <row r="336" spans="1:6" ht="15" customHeight="1" hidden="1">
      <c r="A336" s="303">
        <f t="shared" si="9"/>
        <v>1.0</v>
      </c>
      <c r="B336" s="490" t="str">
        <f>IF($B$42="P",Účetní_závěrka!C138,IF(G336&lt;&gt;"",G336,""))</f>
        <v/>
      </c>
      <c r="C336" s="491" t="str">
        <f>IF(Účetní_závěrka!E138&lt;&gt;"",Účetní_závěrka!E138,"")</f>
        <v/>
      </c>
      <c r="D336" s="491" t="str">
        <f>IF(Účetní_závěrka!D138&lt;&gt;"",Účetní_závěrka!D138,"")</f>
        <v/>
      </c>
      <c r="F336">
        <v>43.0</v>
      </c>
    </row>
    <row r="337" spans="1:6" ht="15" customHeight="1" hidden="1">
      <c r="A337" s="303">
        <f t="shared" si="9"/>
        <v>1.0</v>
      </c>
      <c r="B337" s="490" t="str">
        <f>IF($B$42="P",Účetní_závěrka!C139,IF(G337&lt;&gt;"",G337,""))</f>
        <v/>
      </c>
      <c r="C337" s="491" t="str">
        <f>IF(Účetní_závěrka!E139&lt;&gt;"",Účetní_závěrka!E139,"")</f>
        <v/>
      </c>
      <c r="D337" s="491" t="str">
        <f>IF(Účetní_závěrka!D139&lt;&gt;"",Účetní_závěrka!D139,"")</f>
        <v/>
      </c>
      <c r="F337">
        <v>44.0</v>
      </c>
    </row>
    <row r="338" spans="1:6" ht="15" customHeight="1" hidden="1">
      <c r="A338" s="303">
        <f t="shared" si="9"/>
        <v>1.0</v>
      </c>
      <c r="B338" s="490" t="str">
        <f>IF($B$42="P",Účetní_závěrka!C140,IF(G338&lt;&gt;"",G338,""))</f>
        <v/>
      </c>
      <c r="C338" s="491" t="str">
        <f>IF(Účetní_závěrka!E140&lt;&gt;"",Účetní_závěrka!E140,"")</f>
        <v/>
      </c>
      <c r="D338" s="491" t="str">
        <f>IF(Účetní_závěrka!D140&lt;&gt;"",Účetní_závěrka!D140,"")</f>
        <v/>
      </c>
      <c r="F338">
        <v>45.0</v>
      </c>
    </row>
    <row r="339" spans="1:6" ht="15" customHeight="1" hidden="1">
      <c r="A339" s="303">
        <f t="shared" si="9"/>
        <v>1.0</v>
      </c>
      <c r="B339" s="490" t="str">
        <f>IF($B$42="P",Účetní_závěrka!C141,IF(G339&lt;&gt;"",G339,""))</f>
        <v/>
      </c>
      <c r="C339" s="491" t="str">
        <f>IF(Účetní_závěrka!E141&lt;&gt;"",Účetní_závěrka!E141,"")</f>
        <v/>
      </c>
      <c r="D339" s="491" t="str">
        <f>IF(Účetní_závěrka!D141&lt;&gt;"",Účetní_závěrka!D141,"")</f>
        <v/>
      </c>
      <c r="F339">
        <v>46.0</v>
      </c>
    </row>
    <row r="340" spans="1:6" ht="15" customHeight="1" hidden="1">
      <c r="A340" s="303">
        <f t="shared" si="9"/>
        <v>1.0</v>
      </c>
      <c r="B340" s="490" t="str">
        <f>IF($B$42="P",Účetní_závěrka!C142,IF(G340&lt;&gt;"",G340,""))</f>
        <v/>
      </c>
      <c r="C340" s="491" t="str">
        <f>IF(Účetní_závěrka!E142&lt;&gt;"",Účetní_závěrka!E142,"")</f>
        <v/>
      </c>
      <c r="D340" s="491" t="str">
        <f>IF(Účetní_závěrka!D142&lt;&gt;"",Účetní_závěrka!D142,"")</f>
        <v/>
      </c>
      <c r="F340">
        <v>47.0</v>
      </c>
    </row>
    <row r="341" spans="1:6" ht="15" customHeight="1" hidden="1">
      <c r="A341" s="303">
        <f t="shared" si="9"/>
        <v>1.0</v>
      </c>
      <c r="B341" s="490" t="str">
        <f>IF($B$42="P",Účetní_závěrka!C143,IF(G341&lt;&gt;"",G341,""))</f>
        <v/>
      </c>
      <c r="C341" s="491" t="str">
        <f>IF(Účetní_závěrka!E143&lt;&gt;"",Účetní_závěrka!E143,"")</f>
        <v/>
      </c>
      <c r="D341" s="491" t="str">
        <f>IF(Účetní_závěrka!D143&lt;&gt;"",Účetní_závěrka!D143,"")</f>
        <v/>
      </c>
      <c r="F341">
        <v>48.0</v>
      </c>
    </row>
    <row r="342" spans="1:6" ht="15" customHeight="1" hidden="1">
      <c r="A342" s="303">
        <f t="shared" si="9"/>
        <v>1.0</v>
      </c>
      <c r="B342" s="490" t="str">
        <f>IF($B$42="P",Účetní_závěrka!C144,IF(G342&lt;&gt;"",G342,""))</f>
        <v/>
      </c>
      <c r="C342" s="491" t="str">
        <f>IF(Účetní_závěrka!E144&lt;&gt;"",Účetní_závěrka!E144,"")</f>
        <v/>
      </c>
      <c r="D342" s="491" t="str">
        <f>IF(Účetní_závěrka!D144&lt;&gt;"",Účetní_závěrka!D144,"")</f>
        <v/>
      </c>
      <c r="F342">
        <v>49.0</v>
      </c>
    </row>
    <row r="343" spans="1:6" ht="15" customHeight="1" hidden="1">
      <c r="A343" s="303">
        <f t="shared" si="9"/>
        <v>1.0</v>
      </c>
      <c r="B343" s="490" t="str">
        <f>IF($B$42="P",Účetní_závěrka!C145,IF(G343&lt;&gt;"",G343,""))</f>
        <v/>
      </c>
      <c r="C343" s="491" t="str">
        <f>IF(Účetní_závěrka!E145&lt;&gt;"",Účetní_závěrka!E145,"")</f>
        <v/>
      </c>
      <c r="D343" s="491" t="str">
        <f>IF(Účetní_závěrka!D145&lt;&gt;"",Účetní_závěrka!D145,"")</f>
        <v/>
      </c>
      <c r="F343">
        <v>50.0</v>
      </c>
    </row>
    <row r="344" spans="1:6" ht="15" customHeight="1" hidden="1">
      <c r="A344" s="303">
        <f t="shared" si="9"/>
        <v>1.0</v>
      </c>
      <c r="B344" s="490" t="str">
        <f>IF($B$42="P",Účetní_závěrka!C146,IF(G344&lt;&gt;"",G344,""))</f>
        <v/>
      </c>
      <c r="C344" s="491" t="str">
        <f>IF(Účetní_závěrka!E146&lt;&gt;"",Účetní_závěrka!E146,"")</f>
        <v/>
      </c>
      <c r="D344" s="491" t="str">
        <f>IF(Účetní_závěrka!D146&lt;&gt;"",Účetní_závěrka!D146,"")</f>
        <v/>
      </c>
      <c r="F344">
        <v>51.0</v>
      </c>
    </row>
    <row r="345" spans="1:6" ht="15" customHeight="1" hidden="1">
      <c r="A345" s="303">
        <f t="shared" si="9"/>
        <v>1.0</v>
      </c>
      <c r="B345" s="490" t="str">
        <f>IF($B$42="P",Účetní_závěrka!C147,IF(G345&lt;&gt;"",G345,""))</f>
        <v/>
      </c>
      <c r="C345" s="491" t="str">
        <f>IF(Účetní_závěrka!E147&lt;&gt;"",Účetní_závěrka!E147,"")</f>
        <v/>
      </c>
      <c r="D345" s="491" t="str">
        <f>IF(Účetní_závěrka!D147&lt;&gt;"",Účetní_závěrka!D147,"")</f>
        <v/>
      </c>
      <c r="F345">
        <v>52.0</v>
      </c>
    </row>
    <row r="346" spans="1:6" ht="15" customHeight="1" hidden="1">
      <c r="A346" s="303">
        <f t="shared" si="9"/>
        <v>1.0</v>
      </c>
      <c r="B346" s="490" t="str">
        <f>IF($B$42="P",Účetní_závěrka!C148,IF(G346&lt;&gt;"",G346,""))</f>
        <v/>
      </c>
      <c r="C346" s="491" t="str">
        <f>IF(Účetní_závěrka!E148&lt;&gt;"",Účetní_závěrka!E148,"")</f>
        <v/>
      </c>
      <c r="D346" s="491" t="str">
        <f>IF(Účetní_závěrka!D148&lt;&gt;"",Účetní_závěrka!D148,"")</f>
        <v/>
      </c>
      <c r="F346">
        <v>53.0</v>
      </c>
    </row>
    <row r="347" spans="1:6" ht="15" customHeight="1" hidden="1">
      <c r="A347" s="303">
        <f t="shared" si="9"/>
        <v>1.0</v>
      </c>
      <c r="B347" s="490" t="str">
        <f>IF($B$42="P",Účetní_závěrka!C149,IF(G347&lt;&gt;"",G347,""))</f>
        <v/>
      </c>
      <c r="C347" s="491" t="str">
        <f>IF(Účetní_závěrka!E149&lt;&gt;"",Účetní_závěrka!E149,"")</f>
        <v/>
      </c>
      <c r="D347" s="491" t="str">
        <f>IF(Účetní_závěrka!D149&lt;&gt;"",Účetní_závěrka!D149,"")</f>
        <v/>
      </c>
      <c r="F347">
        <v>54.0</v>
      </c>
    </row>
    <row r="348" spans="1:6" ht="15" customHeight="1" hidden="1">
      <c r="A348" s="303">
        <f t="shared" si="9"/>
        <v>1.0</v>
      </c>
      <c r="B348" s="490" t="str">
        <f>IF($B$42="P",Účetní_závěrka!C150,IF(G348&lt;&gt;"",G348,""))</f>
        <v/>
      </c>
      <c r="C348" s="491" t="str">
        <f>IF(Účetní_závěrka!E150&lt;&gt;"",Účetní_závěrka!E150,"")</f>
        <v/>
      </c>
      <c r="D348" s="491" t="str">
        <f>IF(Účetní_závěrka!D150&lt;&gt;"",Účetní_závěrka!D150,"")</f>
        <v/>
      </c>
      <c r="F348">
        <v>55.0</v>
      </c>
    </row>
    <row r="349" spans="1:6" ht="15" customHeight="1" hidden="1">
      <c r="A349" s="303">
        <f t="shared" si="9"/>
        <v>1.0</v>
      </c>
      <c r="B349" s="490" t="str">
        <f>IF($B$42="P",Účetní_závěrka!C151,IF(G349&lt;&gt;"",G349,""))</f>
        <v/>
      </c>
      <c r="C349" s="491" t="str">
        <f>IF(Účetní_závěrka!E151&lt;&gt;"",Účetní_závěrka!E151,"")</f>
        <v/>
      </c>
      <c r="D349" s="491" t="str">
        <f>IF(Účetní_závěrka!D151&lt;&gt;"",Účetní_závěrka!D151,"")</f>
        <v/>
      </c>
      <c r="F349">
        <v>56.0</v>
      </c>
    </row>
    <row r="350" spans="1:4" ht="15" customHeight="1" hidden="1">
      <c r="A350" s="490">
        <f t="shared" si="10" ref="A350:A353">$B$291</f>
        <v>1.0</v>
      </c>
      <c r="B350" s="490" t="str">
        <f>IF($B$42="P",Účetní_závěrka!C152,IF(G354&lt;&gt;"",G354,""))</f>
        <v/>
      </c>
      <c r="C350" s="491" t="str">
        <f>IF($B$42="P",IF(Účetní_závěrka!E152&lt;&gt;"",Účetní_závěrka!E152,""),IF(Účetní_závěrka!E152&lt;&gt;"",Účetní_závěrka!E152,""))</f>
        <v xml:space="preserve"> </v>
      </c>
      <c r="D350" s="491" t="str">
        <f>IF($B$42="P",IF(Účetní_závěrka!D152&lt;&gt;"",Účetní_závěrka!D152,""),IF(Účetní_závěrka!D152&lt;&gt;"",Účetní_závěrka!D152,""))</f>
        <v xml:space="preserve"> </v>
      </c>
    </row>
    <row r="351" spans="1:4" ht="15" customHeight="1" hidden="1">
      <c r="A351" s="490">
        <f t="shared" si="10"/>
        <v>1.0</v>
      </c>
      <c r="B351" s="490" t="str">
        <f>IF($B$42="P",Účetní_závěrka!C153,IF(G355&lt;&gt;"",G355,""))</f>
        <v/>
      </c>
      <c r="C351" s="491" t="str">
        <f>IF($B$42="P",IF(Účetní_závěrka!E153&lt;&gt;"",Účetní_závěrka!E153,""),IF(Účetní_závěrka!E153&lt;&gt;"",Účetní_závěrka!E153,""))</f>
        <v/>
      </c>
      <c r="D351" s="491" t="str">
        <f>IF($B$42="P",IF(Účetní_závěrka!D153&lt;&gt;"",Účetní_závěrka!D153,""),IF(Účetní_závěrka!D153&lt;&gt;"",Účetní_závěrka!D153,""))</f>
        <v/>
      </c>
    </row>
    <row r="352" spans="1:4" ht="15" customHeight="1" hidden="1">
      <c r="A352" s="490">
        <f t="shared" si="10"/>
        <v>1.0</v>
      </c>
      <c r="B352" s="490" t="str">
        <f>IF($B$42="P",Účetní_závěrka!C154,IF(G356&lt;&gt;"",G356,""))</f>
        <v/>
      </c>
      <c r="C352" s="491" t="str">
        <f>IF($B$42="P",IF(Účetní_závěrka!E154&lt;&gt;"",Účetní_závěrka!E154,""),IF(Účetní_závěrka!E154&lt;&gt;"",Účetní_závěrka!E154,""))</f>
        <v/>
      </c>
      <c r="D352" s="491" t="str">
        <f>IF($B$42="P",IF(Účetní_závěrka!D154&lt;&gt;"",Účetní_závěrka!D154,""),IF(Účetní_závěrka!D154&lt;&gt;"",Účetní_závěrka!D154,""))</f>
        <v/>
      </c>
    </row>
    <row r="353" spans="1:4" ht="15" customHeight="1" hidden="1">
      <c r="A353" s="490">
        <f t="shared" si="10"/>
        <v>1.0</v>
      </c>
      <c r="B353" s="490" t="str">
        <f>IF($B$42="P",Účetní_závěrka!C155,IF(G357&lt;&gt;"",G357,""))</f>
        <v/>
      </c>
      <c r="C353" s="491" t="str">
        <f>IF($B$42="P",IF(Účetní_závěrka!E155&lt;&gt;"",Účetní_závěrka!E155,""),IF(Účetní_závěrka!E155&lt;&gt;"",Účetní_závěrka!E155,""))</f>
        <v/>
      </c>
      <c r="D353" s="491" t="str">
        <f>IF($B$42="P",IF(Účetní_závěrka!D155&lt;&gt;"",Účetní_závěrka!D155,""),IF(Účetní_závěrka!D155&lt;&gt;"",Účetní_závěrka!D155,""))</f>
        <v/>
      </c>
    </row>
    <row r="354" spans="1:6" ht="15" customHeight="1" hidden="1">
      <c r="A354" s="303"/>
      <c r="B354" s="303"/>
      <c r="C354" s="368"/>
      <c r="D354" s="368"/>
      <c r="F354" s="414"/>
    </row>
    <row r="355" spans="1:4" ht="15" customHeight="1" hidden="1">
      <c r="A355" s="303"/>
      <c r="B355" s="303"/>
      <c r="C355" s="303"/>
      <c r="D355" s="303"/>
    </row>
    <row r="356" spans="1:1" ht="15" customHeight="1" hidden="1">
      <c r="A356" s="307" t="s">
        <v>1443</v>
      </c>
    </row>
    <row r="358" spans="1:4" ht="15" customHeight="1" hidden="1">
      <c r="A358" s="303" t="s">
        <v>1155</v>
      </c>
      <c r="B358" s="303" t="s">
        <v>1367</v>
      </c>
      <c r="C358" s="303" t="s">
        <v>1441</v>
      </c>
      <c r="D358" s="303" t="s">
        <v>1442</v>
      </c>
    </row>
    <row r="362" spans="1:2" ht="15" customHeight="1" hidden="1">
      <c r="A362" s="307" t="s">
        <v>1444</v>
      </c>
      <c r="B362">
        <v>1.0</v>
      </c>
    </row>
    <row r="364" spans="1:8" ht="15" customHeight="1" hidden="1">
      <c r="A364" s="303" t="s">
        <v>1155</v>
      </c>
      <c r="B364" s="303" t="s">
        <v>1367</v>
      </c>
      <c r="C364" s="303" t="s">
        <v>1441</v>
      </c>
      <c r="D364" s="303" t="s">
        <v>1442</v>
      </c>
      <c r="F364" s="359" t="s">
        <v>9066</v>
      </c>
      <c r="G364" s="359" t="s">
        <v>9067</v>
      </c>
      <c r="H364" s="359" t="s">
        <v>9068</v>
      </c>
    </row>
    <row r="365" spans="1:8" ht="15" customHeight="1" hidden="1">
      <c r="A365" s="303">
        <f>$B$362</f>
        <v>1.0</v>
      </c>
      <c r="B365" s="303">
        <f t="shared" si="11" ref="B365:B428">IF($B$43="P",F365,IF($B$43="Z",IF(G365&lt;&gt;"",G365,""),IF($B$43="M",IF(H365&lt;&gt;"",H365,""),F365)))</f>
        <v>1.0</v>
      </c>
      <c r="C365" s="368" t="str">
        <f>IF(Účetní_závěrka!L12&lt;&gt;"",Účetní_závěrka!L12,"")</f>
        <v/>
      </c>
      <c r="D365" s="368" t="str">
        <f>IF(Účetní_závěrka!K12&lt;&gt;"",Účetní_závěrka!K12,"")</f>
        <v/>
      </c>
      <c r="F365">
        <v>1.0</v>
      </c>
      <c r="G365">
        <v>1.0</v>
      </c>
      <c r="H365">
        <v>1.0</v>
      </c>
    </row>
    <row r="366" spans="1:8" ht="15" customHeight="1" hidden="1">
      <c r="A366" s="303">
        <f t="shared" si="12" ref="A366:A410">$B$362</f>
        <v>1.0</v>
      </c>
      <c r="B366" s="303">
        <f t="shared" si="11"/>
        <v>2.0</v>
      </c>
      <c r="C366" s="368" t="str">
        <f>IF(Účetní_závěrka!L13&lt;&gt;"",Účetní_závěrka!L13,"")</f>
        <v/>
      </c>
      <c r="D366" s="368" t="str">
        <f>IF(Účetní_závěrka!K13&lt;&gt;"",Účetní_závěrka!K13,"")</f>
        <v/>
      </c>
      <c r="F366">
        <v>2.0</v>
      </c>
      <c r="G366">
        <v>2.0</v>
      </c>
      <c r="H366">
        <v>2.0</v>
      </c>
    </row>
    <row r="367" spans="1:8" ht="15" customHeight="1" hidden="1">
      <c r="A367" s="303">
        <f t="shared" si="12"/>
        <v>1.0</v>
      </c>
      <c r="B367" s="303">
        <f t="shared" si="11"/>
        <v>3.0</v>
      </c>
      <c r="C367" s="368" t="str">
        <f>IF(Účetní_závěrka!L14&lt;&gt;"",Účetní_závěrka!L14,"")</f>
        <v/>
      </c>
      <c r="D367" s="368" t="str">
        <f>IF(Účetní_závěrka!K14&lt;&gt;"",Účetní_závěrka!K14,"")</f>
        <v/>
      </c>
      <c r="F367">
        <v>3.0</v>
      </c>
      <c r="G367">
        <v>3.0</v>
      </c>
      <c r="H367">
        <v>24.0</v>
      </c>
    </row>
    <row r="368" spans="1:8" ht="15" customHeight="1" hidden="1">
      <c r="A368" s="303">
        <f t="shared" si="12"/>
        <v>1.0</v>
      </c>
      <c r="B368" s="303">
        <f t="shared" si="11"/>
        <v>4.0</v>
      </c>
      <c r="C368" s="368" t="str">
        <f>IF(Účetní_závěrka!L15&lt;&gt;"",Účetní_závěrka!L15,"")</f>
        <v/>
      </c>
      <c r="D368" s="368" t="str">
        <f>IF(Účetní_závěrka!K15&lt;&gt;"",Účetní_závěrka!K15,"")</f>
        <v/>
      </c>
      <c r="F368">
        <v>4.0</v>
      </c>
      <c r="G368">
        <v>7.0</v>
      </c>
      <c r="H368">
        <v>25.0</v>
      </c>
    </row>
    <row r="369" spans="1:8" ht="15" customHeight="1" hidden="1">
      <c r="A369" s="303">
        <f t="shared" si="12"/>
        <v>1.0</v>
      </c>
      <c r="B369" s="303">
        <f t="shared" si="11"/>
        <v>5.0</v>
      </c>
      <c r="C369" s="368" t="str">
        <f>IF(Účetní_závěrka!L16&lt;&gt;"",Účetní_závěrka!L16,"")</f>
        <v/>
      </c>
      <c r="D369" s="368" t="str">
        <f>IF(Účetní_závěrka!K16&lt;&gt;"",Účetní_závěrka!K16,"")</f>
        <v/>
      </c>
      <c r="F369">
        <v>5.0</v>
      </c>
      <c r="G369">
        <v>15.0</v>
      </c>
      <c r="H369">
        <v>30.0</v>
      </c>
    </row>
    <row r="370" spans="1:8" ht="15" customHeight="1" hidden="1">
      <c r="A370" s="303">
        <f t="shared" si="12"/>
        <v>1.0</v>
      </c>
      <c r="B370" s="303">
        <f t="shared" si="11"/>
        <v>6.0</v>
      </c>
      <c r="C370" s="368" t="str">
        <f>IF(Účetní_závěrka!L17&lt;&gt;"",Účetní_závěrka!L17,"")</f>
        <v/>
      </c>
      <c r="D370" s="368" t="str">
        <f>IF(Účetní_závěrka!K17&lt;&gt;"",Účetní_závěrka!K17,"")</f>
        <v/>
      </c>
      <c r="F370">
        <v>6.0</v>
      </c>
      <c r="G370">
        <v>18.0</v>
      </c>
      <c r="H370">
        <v>64.0</v>
      </c>
    </row>
    <row r="371" spans="1:7" ht="15" customHeight="1" hidden="1">
      <c r="A371" s="303">
        <f t="shared" si="12"/>
        <v>1.0</v>
      </c>
      <c r="B371" s="303">
        <f t="shared" si="11"/>
        <v>7.0</v>
      </c>
      <c r="C371" s="368" t="str">
        <f>IF(Účetní_závěrka!L18&lt;&gt;"",Účetní_závěrka!L18,"")</f>
        <v/>
      </c>
      <c r="D371" s="368" t="str">
        <f>IF(Účetní_závěrka!K18&lt;&gt;"",Účetní_závěrka!K18,"")</f>
        <v/>
      </c>
      <c r="F371">
        <v>7.0</v>
      </c>
      <c r="G371">
        <v>22.0</v>
      </c>
    </row>
    <row r="372" spans="1:7" ht="15" customHeight="1" hidden="1">
      <c r="A372" s="303">
        <f t="shared" si="12"/>
        <v>1.0</v>
      </c>
      <c r="B372" s="303">
        <f t="shared" si="11"/>
        <v>8.0</v>
      </c>
      <c r="C372" s="368" t="str">
        <f>IF(Účetní_závěrka!L19&lt;&gt;"",Účetní_závěrka!L19,"")</f>
        <v/>
      </c>
      <c r="D372" s="368" t="str">
        <f>IF(Účetní_závěrka!K19&lt;&gt;"",Účetní_závěrka!K19,"")</f>
        <v/>
      </c>
      <c r="F372">
        <v>8.0</v>
      </c>
      <c r="G372">
        <v>23.0</v>
      </c>
    </row>
    <row r="373" spans="1:7" ht="15" customHeight="1" hidden="1">
      <c r="A373" s="303">
        <f t="shared" si="12"/>
        <v>1.0</v>
      </c>
      <c r="B373" s="303">
        <f t="shared" si="11"/>
        <v>9.0</v>
      </c>
      <c r="C373" s="368" t="str">
        <f>IF(Účetní_závěrka!L20&lt;&gt;"",Účetní_závěrka!L20,"")</f>
        <v/>
      </c>
      <c r="D373" s="368" t="str">
        <f>IF(Účetní_závěrka!K20&lt;&gt;"",Účetní_závěrka!K20,"")</f>
        <v/>
      </c>
      <c r="F373">
        <v>9.0</v>
      </c>
      <c r="G373">
        <v>24.0</v>
      </c>
    </row>
    <row r="374" spans="1:7" ht="15" customHeight="1" hidden="1">
      <c r="A374" s="303">
        <f t="shared" si="12"/>
        <v>1.0</v>
      </c>
      <c r="B374" s="303">
        <f t="shared" si="11"/>
        <v>10.0</v>
      </c>
      <c r="C374" s="368" t="str">
        <f>IF(Účetní_závěrka!L21&lt;&gt;"",Účetní_závěrka!L21,"")</f>
        <v/>
      </c>
      <c r="D374" s="368" t="str">
        <f>IF(Účetní_závěrka!K21&lt;&gt;"",Účetní_závěrka!K21,"")</f>
        <v/>
      </c>
      <c r="F374">
        <v>10.0</v>
      </c>
      <c r="G374">
        <v>25.0</v>
      </c>
    </row>
    <row r="375" spans="1:7" ht="15" customHeight="1" hidden="1">
      <c r="A375" s="303">
        <f t="shared" si="12"/>
        <v>1.0</v>
      </c>
      <c r="B375" s="303">
        <f t="shared" si="11"/>
        <v>11.0</v>
      </c>
      <c r="C375" s="368" t="str">
        <f>IF(Účetní_závěrka!L22&lt;&gt;"",Účetní_závěrka!L22,"")</f>
        <v/>
      </c>
      <c r="D375" s="368" t="str">
        <f>IF(Účetní_závěrka!K22&lt;&gt;"",Účetní_závěrka!K22,"")</f>
        <v/>
      </c>
      <c r="F375">
        <v>11.0</v>
      </c>
      <c r="G375">
        <v>30.0</v>
      </c>
    </row>
    <row r="376" spans="1:7" ht="15" customHeight="1" hidden="1">
      <c r="A376" s="303">
        <f t="shared" si="12"/>
        <v>1.0</v>
      </c>
      <c r="B376" s="303">
        <f t="shared" si="11"/>
        <v>12.0</v>
      </c>
      <c r="C376" s="368" t="str">
        <f>IF(Účetní_závěrka!L23&lt;&gt;"",Účetní_závěrka!L23,"")</f>
        <v/>
      </c>
      <c r="D376" s="368" t="str">
        <f>IF(Účetní_závěrka!K23&lt;&gt;"",Účetní_závěrka!K23,"")</f>
        <v/>
      </c>
      <c r="F376">
        <v>12.0</v>
      </c>
      <c r="G376">
        <v>31.0</v>
      </c>
    </row>
    <row r="377" spans="1:7" ht="15" customHeight="1" hidden="1">
      <c r="A377" s="303">
        <f t="shared" si="12"/>
        <v>1.0</v>
      </c>
      <c r="B377" s="303">
        <f t="shared" si="11"/>
        <v>13.0</v>
      </c>
      <c r="C377" s="368" t="str">
        <f>IF(Účetní_závěrka!L24&lt;&gt;"",Účetní_závěrka!L24,"")</f>
        <v/>
      </c>
      <c r="D377" s="368" t="str">
        <f>IF(Účetní_závěrka!K24&lt;&gt;"",Účetní_závěrka!K24,"")</f>
        <v/>
      </c>
      <c r="F377">
        <v>13.0</v>
      </c>
      <c r="G377">
        <v>46.0</v>
      </c>
    </row>
    <row r="378" spans="1:7" ht="15" customHeight="1" hidden="1">
      <c r="A378" s="303">
        <f t="shared" si="12"/>
        <v>1.0</v>
      </c>
      <c r="B378" s="303">
        <f t="shared" si="11"/>
        <v>14.0</v>
      </c>
      <c r="C378" s="368" t="str">
        <f>IF(Účetní_závěrka!L25&lt;&gt;"",Účetní_závěrka!L25,"")</f>
        <v/>
      </c>
      <c r="D378" s="368" t="str">
        <f>IF(Účetní_závěrka!K25&lt;&gt;"",Účetní_závěrka!K25,"")</f>
        <v/>
      </c>
      <c r="F378">
        <v>14.0</v>
      </c>
      <c r="G378">
        <v>67.0</v>
      </c>
    </row>
    <row r="379" spans="1:7" ht="15" customHeight="1" hidden="1">
      <c r="A379" s="303">
        <f t="shared" si="12"/>
        <v>1.0</v>
      </c>
      <c r="B379" s="303">
        <f t="shared" si="11"/>
        <v>15.0</v>
      </c>
      <c r="C379" s="368" t="str">
        <f>IF(Účetní_závěrka!L26&lt;&gt;"",Účetní_závěrka!L26,"")</f>
        <v/>
      </c>
      <c r="D379" s="368" t="str">
        <f>IF(Účetní_závěrka!K26&lt;&gt;"",Účetní_závěrka!K26,"")</f>
        <v/>
      </c>
      <c r="F379">
        <v>15.0</v>
      </c>
      <c r="G379">
        <v>64.0</v>
      </c>
    </row>
    <row r="380" spans="1:7" ht="15" customHeight="1" hidden="1">
      <c r="A380" s="303">
        <f t="shared" si="12"/>
        <v>1.0</v>
      </c>
      <c r="B380" s="303">
        <f t="shared" si="11"/>
        <v>16.0</v>
      </c>
      <c r="C380" s="368" t="str">
        <f>IF(Účetní_závěrka!L27&lt;&gt;"",Účetní_závěrka!L27,"")</f>
        <v/>
      </c>
      <c r="D380" s="368" t="str">
        <f>IF(Účetní_závěrka!K27&lt;&gt;"",Účetní_závěrka!K27,"")</f>
        <v/>
      </c>
      <c r="F380">
        <v>16.0</v>
      </c>
      <c r="G380" s="414"/>
    </row>
    <row r="381" spans="1:7" ht="15" customHeight="1" hidden="1">
      <c r="A381" s="303">
        <f t="shared" si="12"/>
        <v>1.0</v>
      </c>
      <c r="B381" s="303">
        <f t="shared" si="11"/>
        <v>17.0</v>
      </c>
      <c r="C381" s="368" t="str">
        <f>IF(Účetní_závěrka!L28&lt;&gt;"",Účetní_závěrka!L28,"")</f>
        <v/>
      </c>
      <c r="D381" s="368" t="str">
        <f>IF(Účetní_závěrka!K28&lt;&gt;"",Účetní_závěrka!K28,"")</f>
        <v/>
      </c>
      <c r="F381">
        <v>17.0</v>
      </c>
      <c r="G381" s="414"/>
    </row>
    <row r="382" spans="1:7" ht="15" customHeight="1" hidden="1">
      <c r="A382" s="303">
        <f t="shared" si="12"/>
        <v>1.0</v>
      </c>
      <c r="B382" s="303">
        <f t="shared" si="11"/>
        <v>18.0</v>
      </c>
      <c r="C382" s="368" t="str">
        <f>IF(Účetní_závěrka!L29&lt;&gt;"",Účetní_závěrka!L29,"")</f>
        <v/>
      </c>
      <c r="D382" s="368" t="str">
        <f>IF(Účetní_závěrka!K29&lt;&gt;"",Účetní_závěrka!K29,"")</f>
        <v/>
      </c>
      <c r="F382">
        <v>18.0</v>
      </c>
      <c r="G382" s="414"/>
    </row>
    <row r="383" spans="1:7" ht="15" customHeight="1" hidden="1">
      <c r="A383" s="303">
        <f t="shared" si="12"/>
        <v>1.0</v>
      </c>
      <c r="B383" s="303">
        <f t="shared" si="11"/>
        <v>19.0</v>
      </c>
      <c r="C383" s="368" t="str">
        <f>IF(Účetní_závěrka!L30&lt;&gt;"",Účetní_závěrka!L30,"")</f>
        <v/>
      </c>
      <c r="D383" s="368" t="str">
        <f>IF(Účetní_závěrka!K30&lt;&gt;"",Účetní_závěrka!K30,"")</f>
        <v/>
      </c>
      <c r="F383">
        <v>19.0</v>
      </c>
      <c r="G383" s="414"/>
    </row>
    <row r="384" spans="1:7" ht="15" customHeight="1" hidden="1">
      <c r="A384" s="303">
        <f t="shared" si="12"/>
        <v>1.0</v>
      </c>
      <c r="B384" s="303">
        <f t="shared" si="11"/>
        <v>21.0</v>
      </c>
      <c r="C384" s="368" t="str">
        <f>IF(Účetní_závěrka!L31&lt;&gt;"",Účetní_závěrka!L31,"")</f>
        <v/>
      </c>
      <c r="D384" s="368" t="str">
        <f>IF(Účetní_závěrka!K31&lt;&gt;"",Účetní_závěrka!K31,"")</f>
        <v/>
      </c>
      <c r="F384">
        <v>21.0</v>
      </c>
      <c r="G384" s="414"/>
    </row>
    <row r="385" spans="1:7" ht="15" customHeight="1" hidden="1">
      <c r="A385" s="303">
        <f t="shared" si="12"/>
        <v>1.0</v>
      </c>
      <c r="B385" s="303">
        <f t="shared" si="11"/>
        <v>22.0</v>
      </c>
      <c r="C385" s="368" t="str">
        <f>IF(Účetní_závěrka!L32&lt;&gt;"",Účetní_závěrka!L32,"")</f>
        <v/>
      </c>
      <c r="D385" s="368" t="str">
        <f>IF(Účetní_závěrka!K32&lt;&gt;"",Účetní_závěrka!K32,"")</f>
        <v/>
      </c>
      <c r="F385">
        <v>22.0</v>
      </c>
      <c r="G385" s="414"/>
    </row>
    <row r="386" spans="1:7" ht="15" customHeight="1" hidden="1">
      <c r="A386" s="303">
        <f t="shared" si="12"/>
        <v>1.0</v>
      </c>
      <c r="B386" s="303">
        <f t="shared" si="11"/>
        <v>23.0</v>
      </c>
      <c r="C386" s="368" t="str">
        <f>IF(Účetní_závěrka!L33&lt;&gt;"",Účetní_závěrka!L33,"")</f>
        <v/>
      </c>
      <c r="D386" s="368" t="str">
        <f>IF(Účetní_závěrka!K33&lt;&gt;"",Účetní_závěrka!K33,"")</f>
        <v/>
      </c>
      <c r="F386">
        <v>23.0</v>
      </c>
      <c r="G386" s="414"/>
    </row>
    <row r="387" spans="1:7" ht="15" customHeight="1" hidden="1">
      <c r="A387" s="303">
        <f t="shared" si="12"/>
        <v>1.0</v>
      </c>
      <c r="B387" s="303">
        <f t="shared" si="11"/>
        <v>24.0</v>
      </c>
      <c r="C387" s="368" t="str">
        <f>IF(Účetní_závěrka!L34&lt;&gt;"",Účetní_závěrka!L34,"")</f>
        <v/>
      </c>
      <c r="D387" s="368" t="str">
        <f>IF(Účetní_závěrka!K34&lt;&gt;"",Účetní_závěrka!K34,"")</f>
        <v/>
      </c>
      <c r="F387">
        <v>24.0</v>
      </c>
      <c r="G387" s="414"/>
    </row>
    <row r="388" spans="1:7" ht="15" customHeight="1" hidden="1">
      <c r="A388" s="303">
        <f t="shared" si="12"/>
        <v>1.0</v>
      </c>
      <c r="B388" s="303">
        <f t="shared" si="11"/>
        <v>25.0</v>
      </c>
      <c r="C388" s="368" t="str">
        <f>IF(Účetní_závěrka!L35&lt;&gt;"",Účetní_závěrka!L35,"")</f>
        <v/>
      </c>
      <c r="D388" s="368" t="str">
        <f>IF(Účetní_závěrka!K35&lt;&gt;"",Účetní_závěrka!K35,"")</f>
        <v/>
      </c>
      <c r="F388">
        <v>25.0</v>
      </c>
      <c r="G388" s="414"/>
    </row>
    <row r="389" spans="1:7" ht="15" customHeight="1" hidden="1">
      <c r="A389" s="303">
        <f t="shared" si="12"/>
        <v>1.0</v>
      </c>
      <c r="B389" s="303">
        <f t="shared" si="11"/>
        <v>26.0</v>
      </c>
      <c r="C389" s="368" t="str">
        <f>IF(Účetní_závěrka!L36&lt;&gt;"",Účetní_závěrka!L36,"")</f>
        <v/>
      </c>
      <c r="D389" s="368" t="str">
        <f>IF(Účetní_závěrka!K36&lt;&gt;"",Účetní_závěrka!K36,"")</f>
        <v/>
      </c>
      <c r="F389">
        <v>26.0</v>
      </c>
      <c r="G389" s="414"/>
    </row>
    <row r="390" spans="1:7" ht="15" customHeight="1" hidden="1">
      <c r="A390" s="303">
        <f t="shared" si="12"/>
        <v>1.0</v>
      </c>
      <c r="B390" s="303">
        <f t="shared" si="11"/>
        <v>27.0</v>
      </c>
      <c r="C390" s="368" t="str">
        <f>IF(Účetní_závěrka!L37&lt;&gt;"",Účetní_závěrka!L37,"")</f>
        <v/>
      </c>
      <c r="D390" s="368" t="str">
        <f>IF(Účetní_závěrka!K37&lt;&gt;"",Účetní_závěrka!K37,"")</f>
        <v/>
      </c>
      <c r="F390">
        <v>27.0</v>
      </c>
      <c r="G390" s="414"/>
    </row>
    <row r="391" spans="1:7" ht="15" customHeight="1" hidden="1">
      <c r="A391" s="303">
        <f t="shared" si="12"/>
        <v>1.0</v>
      </c>
      <c r="B391" s="303">
        <f t="shared" si="11"/>
        <v>28.0</v>
      </c>
      <c r="C391" s="368" t="str">
        <f>IF(Účetní_závěrka!L38&lt;&gt;"",Účetní_závěrka!L38,"")</f>
        <v/>
      </c>
      <c r="D391" s="368" t="str">
        <f>IF(Účetní_závěrka!K38&lt;&gt;"",Účetní_závěrka!K38,"")</f>
        <v/>
      </c>
      <c r="F391">
        <v>28.0</v>
      </c>
      <c r="G391" s="414"/>
    </row>
    <row r="392" spans="1:7" ht="15" customHeight="1" hidden="1">
      <c r="A392" s="303">
        <f t="shared" si="12"/>
        <v>1.0</v>
      </c>
      <c r="B392" s="303">
        <f t="shared" si="11"/>
        <v>29.0</v>
      </c>
      <c r="C392" s="368" t="str">
        <f>IF(Účetní_závěrka!L39&lt;&gt;"",Účetní_závěrka!L39,"")</f>
        <v/>
      </c>
      <c r="D392" s="368" t="str">
        <f>IF(Účetní_závěrka!K39&lt;&gt;"",Účetní_závěrka!K39,"")</f>
        <v/>
      </c>
      <c r="F392">
        <v>29.0</v>
      </c>
      <c r="G392" s="414"/>
    </row>
    <row r="393" spans="1:7" ht="15" customHeight="1" hidden="1">
      <c r="A393" s="303">
        <f t="shared" si="12"/>
        <v>1.0</v>
      </c>
      <c r="B393" s="303">
        <f t="shared" si="11"/>
        <v>30.0</v>
      </c>
      <c r="C393" s="368" t="str">
        <f>IF(Účetní_závěrka!L40&lt;&gt;"",Účetní_závěrka!L40,"")</f>
        <v/>
      </c>
      <c r="D393" s="368" t="str">
        <f>IF(Účetní_závěrka!K40&lt;&gt;"",Účetní_závěrka!K40,"")</f>
        <v/>
      </c>
      <c r="F393">
        <v>30.0</v>
      </c>
      <c r="G393" s="414"/>
    </row>
    <row r="394" spans="1:7" ht="15" customHeight="1" hidden="1">
      <c r="A394" s="303">
        <f t="shared" si="12"/>
        <v>1.0</v>
      </c>
      <c r="B394" s="303">
        <f t="shared" si="11"/>
        <v>31.0</v>
      </c>
      <c r="C394" s="368" t="str">
        <f>IF(Účetní_závěrka!L41&lt;&gt;"",Účetní_závěrka!L41,"")</f>
        <v/>
      </c>
      <c r="D394" s="368" t="str">
        <f>IF(Účetní_závěrka!K41&lt;&gt;"",Účetní_závěrka!K41,"")</f>
        <v/>
      </c>
      <c r="F394">
        <v>31.0</v>
      </c>
      <c r="G394" s="414"/>
    </row>
    <row r="395" spans="1:7" ht="15" customHeight="1" hidden="1">
      <c r="A395" s="303">
        <f t="shared" si="12"/>
        <v>1.0</v>
      </c>
      <c r="B395" s="303">
        <f t="shared" si="11"/>
        <v>32.0</v>
      </c>
      <c r="C395" s="368" t="str">
        <f>IF(Účetní_závěrka!L42&lt;&gt;"",Účetní_závěrka!L42,"")</f>
        <v/>
      </c>
      <c r="D395" s="368" t="str">
        <f>IF(Účetní_závěrka!K42&lt;&gt;"",Účetní_závěrka!K42,"")</f>
        <v/>
      </c>
      <c r="F395">
        <v>32.0</v>
      </c>
      <c r="G395" s="414"/>
    </row>
    <row r="396" spans="1:7" ht="15" customHeight="1" hidden="1">
      <c r="A396" s="303">
        <f t="shared" si="12"/>
        <v>1.0</v>
      </c>
      <c r="B396" s="303">
        <f t="shared" si="11"/>
        <v>33.0</v>
      </c>
      <c r="C396" s="368" t="str">
        <f>IF(Účetní_závěrka!L43&lt;&gt;"",Účetní_závěrka!L43,"")</f>
        <v/>
      </c>
      <c r="D396" s="368" t="str">
        <f>IF(Účetní_závěrka!K43&lt;&gt;"",Účetní_závěrka!K43,"")</f>
        <v/>
      </c>
      <c r="F396">
        <v>33.0</v>
      </c>
      <c r="G396" s="414"/>
    </row>
    <row r="397" spans="1:7" ht="15" customHeight="1" hidden="1">
      <c r="A397" s="303">
        <f t="shared" si="12"/>
        <v>1.0</v>
      </c>
      <c r="B397" s="303">
        <f t="shared" si="11"/>
        <v>34.0</v>
      </c>
      <c r="C397" s="368" t="str">
        <f>IF(Účetní_závěrka!L44&lt;&gt;"",Účetní_závěrka!L44,"")</f>
        <v/>
      </c>
      <c r="D397" s="368" t="str">
        <f>IF(Účetní_závěrka!K44&lt;&gt;"",Účetní_závěrka!K44,"")</f>
        <v/>
      </c>
      <c r="F397">
        <v>34.0</v>
      </c>
      <c r="G397" s="414"/>
    </row>
    <row r="398" spans="1:7" ht="15" customHeight="1" hidden="1">
      <c r="A398" s="303">
        <f t="shared" si="12"/>
        <v>1.0</v>
      </c>
      <c r="B398" s="303">
        <f t="shared" si="11"/>
        <v>35.0</v>
      </c>
      <c r="C398" s="368" t="str">
        <f>IF(Účetní_závěrka!L45&lt;&gt;"",Účetní_závěrka!L45,"")</f>
        <v/>
      </c>
      <c r="D398" s="368" t="str">
        <f>IF(Účetní_závěrka!K45&lt;&gt;"",Účetní_závěrka!K45,"")</f>
        <v/>
      </c>
      <c r="F398">
        <v>35.0</v>
      </c>
      <c r="G398" s="414"/>
    </row>
    <row r="399" spans="1:7" ht="15" customHeight="1" hidden="1">
      <c r="A399" s="303">
        <f t="shared" si="12"/>
        <v>1.0</v>
      </c>
      <c r="B399" s="303">
        <f t="shared" si="11"/>
        <v>36.0</v>
      </c>
      <c r="C399" s="368" t="str">
        <f>IF(Účetní_závěrka!L46&lt;&gt;"",Účetní_závěrka!L46,"")</f>
        <v/>
      </c>
      <c r="D399" s="368" t="str">
        <f>IF(Účetní_závěrka!K46&lt;&gt;"",Účetní_závěrka!K46,"")</f>
        <v/>
      </c>
      <c r="F399">
        <v>36.0</v>
      </c>
      <c r="G399" s="414"/>
    </row>
    <row r="400" spans="1:7" ht="15" customHeight="1" hidden="1">
      <c r="A400" s="303">
        <f t="shared" si="12"/>
        <v>1.0</v>
      </c>
      <c r="B400" s="303">
        <f t="shared" si="11"/>
        <v>37.0</v>
      </c>
      <c r="C400" s="368" t="str">
        <f>IF(Účetní_závěrka!L47&lt;&gt;"",Účetní_závěrka!L47,"")</f>
        <v/>
      </c>
      <c r="D400" s="368" t="str">
        <f>IF(Účetní_závěrka!K47&lt;&gt;"",Účetní_závěrka!K47,"")</f>
        <v/>
      </c>
      <c r="F400">
        <v>37.0</v>
      </c>
      <c r="G400" s="414"/>
    </row>
    <row r="401" spans="1:7" ht="15" customHeight="1" hidden="1">
      <c r="A401" s="303">
        <f t="shared" si="12"/>
        <v>1.0</v>
      </c>
      <c r="B401" s="303">
        <f t="shared" si="11"/>
        <v>38.0</v>
      </c>
      <c r="C401" s="368" t="str">
        <f>IF(Účetní_závěrka!L48&lt;&gt;"",Účetní_závěrka!L48,"")</f>
        <v/>
      </c>
      <c r="D401" s="368" t="str">
        <f>IF(Účetní_závěrka!K48&lt;&gt;"",Účetní_závěrka!K48,"")</f>
        <v/>
      </c>
      <c r="F401">
        <v>38.0</v>
      </c>
      <c r="G401" s="414"/>
    </row>
    <row r="402" spans="1:7" ht="15" customHeight="1" hidden="1">
      <c r="A402" s="303">
        <f t="shared" si="12"/>
        <v>1.0</v>
      </c>
      <c r="B402" s="303">
        <f t="shared" si="11"/>
        <v>39.0</v>
      </c>
      <c r="C402" s="368" t="str">
        <f>IF(Účetní_závěrka!L49&lt;&gt;"",Účetní_závěrka!L49,"")</f>
        <v/>
      </c>
      <c r="D402" s="368" t="str">
        <f>IF(Účetní_závěrka!K49&lt;&gt;"",Účetní_závěrka!K49,"")</f>
        <v/>
      </c>
      <c r="F402">
        <v>39.0</v>
      </c>
      <c r="G402" s="414"/>
    </row>
    <row r="403" spans="1:7" ht="15" customHeight="1" hidden="1">
      <c r="A403" s="303">
        <f t="shared" si="12"/>
        <v>1.0</v>
      </c>
      <c r="B403" s="303">
        <f t="shared" si="11"/>
        <v>40.0</v>
      </c>
      <c r="C403" s="368" t="str">
        <f>IF(Účetní_závěrka!L50&lt;&gt;"",Účetní_závěrka!L50,"")</f>
        <v/>
      </c>
      <c r="D403" s="368" t="str">
        <f>IF(Účetní_závěrka!K50&lt;&gt;"",Účetní_závěrka!K50,"")</f>
        <v/>
      </c>
      <c r="F403">
        <v>40.0</v>
      </c>
      <c r="G403" s="414"/>
    </row>
    <row r="404" spans="1:7" ht="15" customHeight="1" hidden="1">
      <c r="A404" s="303">
        <f t="shared" si="12"/>
        <v>1.0</v>
      </c>
      <c r="B404" s="303">
        <f t="shared" si="11"/>
        <v>41.0</v>
      </c>
      <c r="C404" s="368" t="str">
        <f>IF(Účetní_závěrka!L51&lt;&gt;"",Účetní_závěrka!L51,"")</f>
        <v/>
      </c>
      <c r="D404" s="368" t="str">
        <f>IF(Účetní_závěrka!K51&lt;&gt;"",Účetní_závěrka!K51,"")</f>
        <v/>
      </c>
      <c r="F404">
        <v>41.0</v>
      </c>
      <c r="G404" s="414"/>
    </row>
    <row r="405" spans="1:7" ht="15" customHeight="1" hidden="1">
      <c r="A405" s="303">
        <f t="shared" si="12"/>
        <v>1.0</v>
      </c>
      <c r="B405" s="303">
        <f t="shared" si="11"/>
        <v>42.0</v>
      </c>
      <c r="C405" s="368" t="str">
        <f>IF(Účetní_závěrka!L52&lt;&gt;"",Účetní_závěrka!L52,"")</f>
        <v/>
      </c>
      <c r="D405" s="368" t="str">
        <f>IF(Účetní_závěrka!K52&lt;&gt;"",Účetní_závěrka!K52,"")</f>
        <v/>
      </c>
      <c r="F405">
        <v>42.0</v>
      </c>
      <c r="G405" s="414"/>
    </row>
    <row r="406" spans="1:7" ht="15" customHeight="1" hidden="1">
      <c r="A406" s="303">
        <f t="shared" si="12"/>
        <v>1.0</v>
      </c>
      <c r="B406" s="303">
        <f t="shared" si="11"/>
        <v>43.0</v>
      </c>
      <c r="C406" s="368" t="str">
        <f>IF(Účetní_závěrka!L53&lt;&gt;"",Účetní_závěrka!L53,"")</f>
        <v/>
      </c>
      <c r="D406" s="368" t="str">
        <f>IF(Účetní_závěrka!K53&lt;&gt;"",Účetní_závěrka!K53,"")</f>
        <v/>
      </c>
      <c r="F406">
        <v>43.0</v>
      </c>
      <c r="G406" s="414"/>
    </row>
    <row r="407" spans="1:7" ht="15" customHeight="1" hidden="1">
      <c r="A407" s="303">
        <f t="shared" si="12"/>
        <v>1.0</v>
      </c>
      <c r="B407" s="303">
        <f t="shared" si="11"/>
        <v>44.0</v>
      </c>
      <c r="C407" s="368" t="str">
        <f>IF(Účetní_závěrka!L54&lt;&gt;"",Účetní_závěrka!L54,"")</f>
        <v/>
      </c>
      <c r="D407" s="368" t="str">
        <f>IF(Účetní_závěrka!K54&lt;&gt;"",Účetní_závěrka!K54,"")</f>
        <v/>
      </c>
      <c r="F407">
        <v>44.0</v>
      </c>
      <c r="G407" s="414"/>
    </row>
    <row r="408" spans="1:7" ht="15" customHeight="1" hidden="1">
      <c r="A408" s="303">
        <f t="shared" si="12"/>
        <v>1.0</v>
      </c>
      <c r="B408" s="303">
        <f t="shared" si="11"/>
        <v>45.0</v>
      </c>
      <c r="C408" s="368" t="str">
        <f>IF(Účetní_závěrka!L55&lt;&gt;"",Účetní_závěrka!L55,"")</f>
        <v/>
      </c>
      <c r="D408" s="368" t="str">
        <f>IF(Účetní_závěrka!K55&lt;&gt;"",Účetní_závěrka!K55,"")</f>
        <v/>
      </c>
      <c r="F408">
        <v>45.0</v>
      </c>
      <c r="G408" s="414"/>
    </row>
    <row r="409" spans="1:7" ht="15" customHeight="1" hidden="1">
      <c r="A409" s="303">
        <f t="shared" si="12"/>
        <v>1.0</v>
      </c>
      <c r="B409" s="303">
        <f t="shared" si="11"/>
        <v>46.0</v>
      </c>
      <c r="C409" s="368" t="str">
        <f>IF(Účetní_závěrka!L56&lt;&gt;"",Účetní_závěrka!L56,"")</f>
        <v/>
      </c>
      <c r="D409" s="368" t="str">
        <f>IF(Účetní_závěrka!K56&lt;&gt;"",Účetní_závěrka!K56,"")</f>
        <v/>
      </c>
      <c r="F409">
        <v>46.0</v>
      </c>
      <c r="G409" s="414"/>
    </row>
    <row r="410" spans="1:7" ht="15" customHeight="1" hidden="1">
      <c r="A410" s="303">
        <f t="shared" si="12"/>
        <v>1.0</v>
      </c>
      <c r="B410" s="303">
        <f t="shared" si="11"/>
        <v>47.0</v>
      </c>
      <c r="C410" s="368" t="str">
        <f>IF(Účetní_závěrka!L57&lt;&gt;"",Účetní_závěrka!L57,"")</f>
        <v/>
      </c>
      <c r="D410" s="368" t="str">
        <f>IF(Účetní_závěrka!K57&lt;&gt;"",Účetní_závěrka!K57,"")</f>
        <v/>
      </c>
      <c r="F410">
        <v>47.0</v>
      </c>
      <c r="G410" s="414"/>
    </row>
    <row r="411" spans="1:7" ht="15" customHeight="1" hidden="1">
      <c r="A411" s="303">
        <f t="shared" si="13" ref="A411:A415">$B$362</f>
        <v>1.0</v>
      </c>
      <c r="B411" s="303">
        <f t="shared" si="11"/>
        <v>48.0</v>
      </c>
      <c r="C411" s="368" t="str">
        <f>IF(Účetní_závěrka!L58&lt;&gt;"",Účetní_závěrka!L58,"")</f>
        <v/>
      </c>
      <c r="D411" s="368" t="str">
        <f>IF(Účetní_závěrka!K58&lt;&gt;"",Účetní_závěrka!K58,"")</f>
        <v/>
      </c>
      <c r="F411">
        <v>48.0</v>
      </c>
      <c r="G411" s="414"/>
    </row>
    <row r="412" spans="1:7" ht="15" customHeight="1" hidden="1">
      <c r="A412" s="303">
        <f t="shared" si="13"/>
        <v>1.0</v>
      </c>
      <c r="B412" s="303">
        <f t="shared" si="11"/>
        <v>49.0</v>
      </c>
      <c r="C412" s="368" t="str">
        <f>IF(Účetní_závěrka!L59&lt;&gt;"",Účetní_závěrka!L59,"")</f>
        <v/>
      </c>
      <c r="D412" s="368" t="str">
        <f>IF(Účetní_závěrka!K59&lt;&gt;"",Účetní_závěrka!K59,"")</f>
        <v/>
      </c>
      <c r="F412">
        <v>49.0</v>
      </c>
      <c r="G412" s="414"/>
    </row>
    <row r="413" spans="1:7" ht="15" customHeight="1" hidden="1">
      <c r="A413" s="303">
        <f t="shared" si="13"/>
        <v>1.0</v>
      </c>
      <c r="B413" s="303">
        <f t="shared" si="11"/>
        <v>50.0</v>
      </c>
      <c r="C413" s="368" t="str">
        <f>IF(Účetní_závěrka!L60&lt;&gt;"",Účetní_závěrka!L60,"")</f>
        <v/>
      </c>
      <c r="D413" s="368" t="str">
        <f>IF(Účetní_závěrka!K60&lt;&gt;"",Účetní_závěrka!K60,"")</f>
        <v/>
      </c>
      <c r="F413">
        <v>50.0</v>
      </c>
      <c r="G413" s="414"/>
    </row>
    <row r="414" spans="1:7" ht="15" customHeight="1" hidden="1">
      <c r="A414" s="303">
        <f t="shared" si="13"/>
        <v>1.0</v>
      </c>
      <c r="B414" s="303">
        <f t="shared" si="11"/>
        <v>51.0</v>
      </c>
      <c r="C414" s="368" t="str">
        <f>IF(Účetní_závěrka!L61&lt;&gt;"",Účetní_závěrka!L61,"")</f>
        <v/>
      </c>
      <c r="D414" s="368" t="str">
        <f>IF(Účetní_závěrka!K61&lt;&gt;"",Účetní_závěrka!K61,"")</f>
        <v/>
      </c>
      <c r="F414">
        <v>51.0</v>
      </c>
      <c r="G414" s="414"/>
    </row>
    <row r="415" spans="1:7" ht="15" customHeight="1" hidden="1">
      <c r="A415" s="303">
        <f t="shared" si="13"/>
        <v>1.0</v>
      </c>
      <c r="B415" s="303">
        <f t="shared" si="11"/>
        <v>52.0</v>
      </c>
      <c r="C415" s="368" t="str">
        <f>IF(Účetní_závěrka!L62&lt;&gt;"",Účetní_závěrka!L62,"")</f>
        <v/>
      </c>
      <c r="D415" s="368" t="str">
        <f>IF(Účetní_závěrka!K62&lt;&gt;"",Účetní_závěrka!K62,"")</f>
        <v/>
      </c>
      <c r="F415">
        <v>52.0</v>
      </c>
      <c r="G415" s="414"/>
    </row>
    <row r="416" spans="1:7" ht="15" customHeight="1" hidden="1">
      <c r="A416" s="303">
        <f t="shared" si="14" ref="A416:A419">$B$362</f>
        <v>1.0</v>
      </c>
      <c r="B416" s="303">
        <f t="shared" si="11"/>
        <v>53.0</v>
      </c>
      <c r="C416" s="368" t="str">
        <f>IF(Účetní_závěrka!L63&lt;&gt;"",Účetní_závěrka!L63,"")</f>
        <v/>
      </c>
      <c r="D416" s="368" t="str">
        <f>IF(Účetní_závěrka!K63&lt;&gt;"",Účetní_závěrka!K63,"")</f>
        <v/>
      </c>
      <c r="F416">
        <v>53.0</v>
      </c>
      <c r="G416" s="414"/>
    </row>
    <row r="417" spans="1:7" ht="15" customHeight="1" hidden="1">
      <c r="A417" s="303">
        <f t="shared" si="14"/>
        <v>1.0</v>
      </c>
      <c r="B417" s="303">
        <f t="shared" si="11"/>
        <v>54.0</v>
      </c>
      <c r="C417" s="368" t="str">
        <f>IF(Účetní_závěrka!L64&lt;&gt;"",Účetní_závěrka!L64,"")</f>
        <v/>
      </c>
      <c r="D417" s="368" t="str">
        <f>IF(Účetní_závěrka!K64&lt;&gt;"",Účetní_závěrka!K64,"")</f>
        <v/>
      </c>
      <c r="F417">
        <v>54.0</v>
      </c>
      <c r="G417" s="414"/>
    </row>
    <row r="418" spans="1:7" ht="15" customHeight="1" hidden="1">
      <c r="A418" s="303">
        <f t="shared" si="14"/>
        <v>1.0</v>
      </c>
      <c r="B418" s="303">
        <f t="shared" si="11"/>
        <v>55.0</v>
      </c>
      <c r="C418" s="368" t="str">
        <f>IF(Účetní_závěrka!L65&lt;&gt;"",Účetní_závěrka!L65,"")</f>
        <v/>
      </c>
      <c r="D418" s="368" t="str">
        <f>IF(Účetní_závěrka!K65&lt;&gt;"",Účetní_závěrka!K65,"")</f>
        <v/>
      </c>
      <c r="F418">
        <v>55.0</v>
      </c>
      <c r="G418" s="414"/>
    </row>
    <row r="419" spans="1:7" ht="15" customHeight="1" hidden="1">
      <c r="A419" s="303">
        <f t="shared" si="14"/>
        <v>1.0</v>
      </c>
      <c r="B419" s="303">
        <f t="shared" si="11"/>
        <v>56.0</v>
      </c>
      <c r="C419" s="368" t="str">
        <f>IF(Účetní_závěrka!L66&lt;&gt;"",Účetní_závěrka!L66,"")</f>
        <v/>
      </c>
      <c r="D419" s="368" t="str">
        <f>IF(Účetní_závěrka!K66&lt;&gt;"",Účetní_závěrka!K66,"")</f>
        <v/>
      </c>
      <c r="F419">
        <v>56.0</v>
      </c>
      <c r="G419" s="414"/>
    </row>
    <row r="420" spans="1:7" ht="15" customHeight="1" hidden="1">
      <c r="A420" s="303">
        <f t="shared" si="15" ref="A420:A422">$B$362</f>
        <v>1.0</v>
      </c>
      <c r="B420" s="303">
        <f t="shared" si="11"/>
        <v>57.0</v>
      </c>
      <c r="C420" s="368" t="str">
        <f>IF(Účetní_závěrka!L67&lt;&gt;"",Účetní_závěrka!L67,"")</f>
        <v/>
      </c>
      <c r="D420" s="368" t="str">
        <f>IF(Účetní_závěrka!K67&lt;&gt;"",Účetní_závěrka!K67,"")</f>
        <v/>
      </c>
      <c r="F420">
        <v>57.0</v>
      </c>
      <c r="G420" s="414"/>
    </row>
    <row r="421" spans="1:7" ht="15" customHeight="1" hidden="1">
      <c r="A421" s="303">
        <f t="shared" si="15"/>
        <v>1.0</v>
      </c>
      <c r="B421" s="303">
        <f t="shared" si="11"/>
        <v>58.0</v>
      </c>
      <c r="C421" s="368" t="str">
        <f>IF(Účetní_závěrka!L68&lt;&gt;"",Účetní_závěrka!L68,"")</f>
        <v/>
      </c>
      <c r="D421" s="368" t="str">
        <f>IF(Účetní_závěrka!K68&lt;&gt;"",Účetní_závěrka!K68,"")</f>
        <v/>
      </c>
      <c r="F421">
        <v>58.0</v>
      </c>
      <c r="G421" s="414"/>
    </row>
    <row r="422" spans="1:7" ht="15" customHeight="1" hidden="1">
      <c r="A422" s="303">
        <f t="shared" si="15"/>
        <v>1.0</v>
      </c>
      <c r="B422" s="303">
        <f t="shared" si="11"/>
        <v>59.0</v>
      </c>
      <c r="C422" s="368" t="str">
        <f>IF(Účetní_závěrka!L69&lt;&gt;"",Účetní_závěrka!L69,"")</f>
        <v/>
      </c>
      <c r="D422" s="368" t="str">
        <f>IF(Účetní_závěrka!K69&lt;&gt;"",Účetní_závěrka!K69,"")</f>
        <v/>
      </c>
      <c r="F422">
        <v>59.0</v>
      </c>
      <c r="G422" s="414"/>
    </row>
    <row r="423" spans="1:7" ht="15" customHeight="1" hidden="1">
      <c r="A423" s="303">
        <f t="shared" si="16" ref="A423:A430">$B$362</f>
        <v>1.0</v>
      </c>
      <c r="B423" s="303">
        <f t="shared" si="11"/>
        <v>60.0</v>
      </c>
      <c r="C423" s="368" t="str">
        <f>IF(Účetní_závěrka!L70&lt;&gt;"",Účetní_závěrka!L70,"")</f>
        <v/>
      </c>
      <c r="D423" s="368" t="str">
        <f>IF(Účetní_závěrka!K70&lt;&gt;"",Účetní_závěrka!K70,"")</f>
        <v/>
      </c>
      <c r="F423">
        <v>60.0</v>
      </c>
      <c r="G423" s="414"/>
    </row>
    <row r="424" spans="1:7" ht="15" customHeight="1" hidden="1">
      <c r="A424" s="303">
        <f t="shared" si="16"/>
        <v>1.0</v>
      </c>
      <c r="B424" s="303">
        <f t="shared" si="11"/>
        <v>61.0</v>
      </c>
      <c r="C424" s="368" t="str">
        <f>IF(Účetní_závěrka!L71&lt;&gt;"",Účetní_závěrka!L71,"")</f>
        <v/>
      </c>
      <c r="D424" s="368" t="str">
        <f>IF(Účetní_závěrka!K71&lt;&gt;"",Účetní_závěrka!K71,"")</f>
        <v/>
      </c>
      <c r="F424">
        <v>61.0</v>
      </c>
      <c r="G424" s="414"/>
    </row>
    <row r="425" spans="1:7" ht="15" customHeight="1" hidden="1">
      <c r="A425" s="303">
        <f t="shared" si="16"/>
        <v>1.0</v>
      </c>
      <c r="B425" s="303">
        <f t="shared" si="11"/>
        <v>62.0</v>
      </c>
      <c r="C425" s="368" t="str">
        <f>IF(Účetní_závěrka!L72&lt;&gt;"",Účetní_závěrka!L72,"")</f>
        <v/>
      </c>
      <c r="D425" s="368" t="str">
        <f>IF(Účetní_závěrka!K72&lt;&gt;"",Účetní_závěrka!K72,"")</f>
        <v/>
      </c>
      <c r="F425">
        <v>62.0</v>
      </c>
      <c r="G425" s="414"/>
    </row>
    <row r="426" spans="1:7" ht="15" customHeight="1" hidden="1">
      <c r="A426" s="303">
        <f t="shared" si="16"/>
        <v>1.0</v>
      </c>
      <c r="B426" s="303">
        <f t="shared" si="11"/>
        <v>63.0</v>
      </c>
      <c r="C426" s="368" t="str">
        <f>IF(Účetní_závěrka!L73&lt;&gt;"",Účetní_závěrka!L73,"")</f>
        <v/>
      </c>
      <c r="D426" s="368" t="str">
        <f>IF(Účetní_závěrka!K73&lt;&gt;"",Účetní_závěrka!K73,"")</f>
        <v/>
      </c>
      <c r="F426">
        <v>63.0</v>
      </c>
      <c r="G426" s="414"/>
    </row>
    <row r="427" spans="1:7" ht="15" customHeight="1" hidden="1">
      <c r="A427" s="303">
        <f t="shared" si="16"/>
        <v>1.0</v>
      </c>
      <c r="B427" s="303">
        <f t="shared" si="11"/>
        <v>67.0</v>
      </c>
      <c r="C427" s="368" t="str">
        <f>IF(Účetní_závěrka!L74&lt;&gt;"",Účetní_závěrka!L74,"")</f>
        <v/>
      </c>
      <c r="D427" s="368" t="str">
        <f>IF(Účetní_závěrka!K74&lt;&gt;"",Účetní_závěrka!K74,"")</f>
        <v/>
      </c>
      <c r="F427">
        <v>67.0</v>
      </c>
      <c r="G427" s="414"/>
    </row>
    <row r="428" spans="1:7" ht="15" customHeight="1" hidden="1">
      <c r="A428" s="303">
        <f t="shared" si="16"/>
        <v>1.0</v>
      </c>
      <c r="B428" s="303">
        <f t="shared" si="11"/>
        <v>68.0</v>
      </c>
      <c r="C428" s="368" t="str">
        <f>IF(Účetní_závěrka!L75&lt;&gt;"",Účetní_závěrka!L75,"")</f>
        <v/>
      </c>
      <c r="D428" s="368" t="str">
        <f>IF(Účetní_závěrka!K75&lt;&gt;"",Účetní_závěrka!K75,"")</f>
        <v/>
      </c>
      <c r="F428">
        <v>68.0</v>
      </c>
      <c r="G428" s="414"/>
    </row>
    <row r="429" spans="1:7" ht="15" customHeight="1" hidden="1">
      <c r="A429" s="303">
        <f t="shared" si="16"/>
        <v>1.0</v>
      </c>
      <c r="B429" s="303">
        <f t="shared" si="17" ref="B429">IF($B$43="P",F429,IF($B$43="Z",IF(G429&lt;&gt;"",G429,""),IF($B$43="M",IF(H429&lt;&gt;"",H429,""),F429)))</f>
        <v>69.0</v>
      </c>
      <c r="C429" s="368" t="str">
        <f>IF(Účetní_závěrka!L76&lt;&gt;"",Účetní_závěrka!L76,"")</f>
        <v/>
      </c>
      <c r="D429" s="368" t="str">
        <f>IF(Účetní_závěrka!K76&lt;&gt;"",Účetní_závěrka!K76,"")</f>
        <v/>
      </c>
      <c r="F429">
        <v>69.0</v>
      </c>
      <c r="G429" s="414"/>
    </row>
    <row r="430" spans="1:7" ht="15" customHeight="1" hidden="1">
      <c r="A430" s="490">
        <f t="shared" si="16"/>
        <v>1.0</v>
      </c>
      <c r="B430" s="490">
        <f t="shared" si="18" ref="B430:B432">IF($B$43="P",F430,IF($B$43="Z",IF(G430&lt;&gt;"",G430,""),IF($B$43="M",IF(H430&lt;&gt;"",H430,""),F430)))</f>
        <v>64.0</v>
      </c>
      <c r="C430" s="491" t="str">
        <f>IF(Účetní_závěrka!L77&lt;&gt;"",Účetní_závěrka!L77,"")</f>
        <v/>
      </c>
      <c r="D430" s="491" t="str">
        <f>IF(Účetní_závěrka!K77&lt;&gt;"",Účetní_závěrka!K77,"")</f>
        <v/>
      </c>
      <c r="F430">
        <v>64.0</v>
      </c>
      <c r="G430" s="414"/>
    </row>
    <row r="431" spans="1:7" ht="15" customHeight="1" hidden="1">
      <c r="A431" s="490">
        <f t="shared" si="19" ref="A431:A432">$B$362</f>
        <v>1.0</v>
      </c>
      <c r="B431" s="490">
        <f t="shared" si="18"/>
        <v>65.0</v>
      </c>
      <c r="C431" s="491" t="str">
        <f>IF(Účetní_závěrka!L78&lt;&gt;"",Účetní_závěrka!L78,"")</f>
        <v/>
      </c>
      <c r="D431" s="491" t="str">
        <f>IF(Účetní_závěrka!K78&lt;&gt;"",Účetní_závěrka!K78,"")</f>
        <v/>
      </c>
      <c r="F431">
        <v>65.0</v>
      </c>
      <c r="G431" s="414"/>
    </row>
    <row r="432" spans="1:7" ht="15" customHeight="1" hidden="1">
      <c r="A432" s="490">
        <f t="shared" si="19"/>
        <v>1.0</v>
      </c>
      <c r="B432" s="490">
        <f t="shared" si="18"/>
        <v>66.0</v>
      </c>
      <c r="C432" s="491" t="str">
        <f>IF(Účetní_závěrka!L79&lt;&gt;"",Účetní_závěrka!L79,"")</f>
        <v/>
      </c>
      <c r="D432" s="491" t="str">
        <f>IF(Účetní_závěrka!K79&lt;&gt;"",Účetní_závěrka!K79,"")</f>
        <v/>
      </c>
      <c r="F432">
        <v>66.0</v>
      </c>
      <c r="G432" s="414"/>
    </row>
    <row r="433" spans="1:7" ht="15" customHeight="1" hidden="1">
      <c r="A433" s="303"/>
      <c r="B433" s="303"/>
      <c r="C433" s="368"/>
      <c r="D433" s="368"/>
      <c r="G433" s="414"/>
    </row>
    <row r="434" spans="1:4" ht="15" customHeight="1" hidden="1">
      <c r="A434" s="303"/>
      <c r="B434" s="303"/>
      <c r="C434" s="368"/>
      <c r="D434" s="368"/>
    </row>
    <row r="435" spans="1:7" ht="15" customHeight="1" hidden="1">
      <c r="A435" s="303"/>
      <c r="B435" s="303"/>
      <c r="C435" s="368"/>
      <c r="D435" s="368"/>
      <c r="G435" s="414"/>
    </row>
    <row r="436" spans="1:7" ht="15" customHeight="1" hidden="1">
      <c r="A436" s="303"/>
      <c r="B436" s="303"/>
      <c r="C436" s="368"/>
      <c r="D436" s="368"/>
      <c r="G436" s="414"/>
    </row>
    <row r="437" spans="1:4" ht="15" customHeight="1" hidden="1">
      <c r="A437" s="303"/>
      <c r="B437" s="303"/>
      <c r="C437" s="303"/>
      <c r="D437" s="303"/>
    </row>
    <row r="438" spans="1:1" ht="15" customHeight="1" hidden="1">
      <c r="A438" s="307" t="s">
        <v>1445</v>
      </c>
    </row>
    <row r="440" spans="1:4" ht="15" customHeight="1" hidden="1">
      <c r="A440" s="303" t="s">
        <v>1155</v>
      </c>
      <c r="B440" s="303" t="s">
        <v>1367</v>
      </c>
      <c r="C440" s="303" t="s">
        <v>1441</v>
      </c>
      <c r="D440" s="303" t="s">
        <v>1442</v>
      </c>
    </row>
    <row r="444" spans="1:1" ht="15" customHeight="1" hidden="1">
      <c r="A444" s="307" t="s">
        <v>1446</v>
      </c>
    </row>
    <row r="446" spans="1:4" ht="15" customHeight="1" hidden="1">
      <c r="A446" s="303" t="s">
        <v>1155</v>
      </c>
      <c r="B446" s="303" t="s">
        <v>1367</v>
      </c>
      <c r="C446" s="303" t="s">
        <v>1441</v>
      </c>
      <c r="D446" s="303" t="s">
        <v>1442</v>
      </c>
    </row>
    <row r="450" spans="1:1" ht="15" customHeight="1" hidden="1">
      <c r="A450" s="307" t="s">
        <v>1447</v>
      </c>
    </row>
    <row r="452" spans="1:4" ht="15" customHeight="1" hidden="1">
      <c r="A452" s="303" t="s">
        <v>1155</v>
      </c>
      <c r="B452" s="303" t="s">
        <v>1367</v>
      </c>
      <c r="C452" s="303" t="s">
        <v>1441</v>
      </c>
      <c r="D452" s="303" t="s">
        <v>1442</v>
      </c>
    </row>
    <row r="456" spans="1:1" ht="15" customHeight="1" hidden="1">
      <c r="A456" s="307" t="s">
        <v>1448</v>
      </c>
    </row>
    <row r="458" spans="1:4" ht="15" customHeight="1" hidden="1">
      <c r="A458" s="303" t="s">
        <v>1155</v>
      </c>
      <c r="B458" s="303" t="s">
        <v>1367</v>
      </c>
      <c r="C458" s="303" t="s">
        <v>1441</v>
      </c>
      <c r="D458" s="303" t="s">
        <v>1442</v>
      </c>
    </row>
    <row r="462" spans="1:1" ht="15" customHeight="1" hidden="1">
      <c r="A462" s="307" t="s">
        <v>1457</v>
      </c>
    </row>
    <row r="464" spans="1:10" ht="15" customHeight="1" hidden="1">
      <c r="A464" s="303" t="s">
        <v>1155</v>
      </c>
      <c r="B464" s="303" t="s">
        <v>1367</v>
      </c>
      <c r="C464" s="303" t="s">
        <v>1449</v>
      </c>
      <c r="D464" s="303" t="s">
        <v>1450</v>
      </c>
      <c r="E464" s="303" t="s">
        <v>1451</v>
      </c>
      <c r="F464" s="303" t="s">
        <v>1452</v>
      </c>
      <c r="G464" s="303" t="s">
        <v>1453</v>
      </c>
      <c r="H464" s="303" t="s">
        <v>1454</v>
      </c>
      <c r="I464" s="303" t="s">
        <v>1455</v>
      </c>
      <c r="J464" s="303" t="s">
        <v>1456</v>
      </c>
    </row>
    <row r="468" spans="1:1" ht="15" customHeight="1" hidden="1">
      <c r="A468" s="307" t="s">
        <v>1458</v>
      </c>
    </row>
    <row r="470" spans="1:4" ht="15" customHeight="1" hidden="1">
      <c r="A470" s="303" t="s">
        <v>1155</v>
      </c>
      <c r="B470" s="303" t="s">
        <v>1367</v>
      </c>
      <c r="C470" s="303" t="s">
        <v>1441</v>
      </c>
      <c r="D470" s="303" t="s">
        <v>1442</v>
      </c>
    </row>
    <row r="474" spans="1:1" ht="15" customHeight="1" hidden="1">
      <c r="A474" s="307" t="s">
        <v>1459</v>
      </c>
    </row>
    <row r="476" spans="1:6" ht="15" customHeight="1" hidden="1">
      <c r="A476" s="303" t="s">
        <v>1155</v>
      </c>
      <c r="B476" s="303" t="s">
        <v>1155</v>
      </c>
      <c r="C476" s="303" t="s">
        <v>1435</v>
      </c>
      <c r="D476" s="303" t="s">
        <v>1437</v>
      </c>
      <c r="E476" s="303" t="s">
        <v>1438</v>
      </c>
      <c r="F476" s="303" t="s">
        <v>1439</v>
      </c>
    </row>
    <row r="480" spans="1:1" ht="15" customHeight="1" hidden="1">
      <c r="A480" s="307" t="s">
        <v>1460</v>
      </c>
    </row>
    <row r="482" spans="1:6" ht="15" customHeight="1" hidden="1">
      <c r="A482" s="303" t="s">
        <v>1155</v>
      </c>
      <c r="B482" s="303" t="s">
        <v>1155</v>
      </c>
      <c r="C482" s="303" t="s">
        <v>1435</v>
      </c>
      <c r="D482" s="303" t="s">
        <v>1437</v>
      </c>
      <c r="E482" s="303" t="s">
        <v>1438</v>
      </c>
      <c r="F482" s="303" t="s">
        <v>1439</v>
      </c>
    </row>
    <row r="486" spans="1:1" ht="15" customHeight="1" hidden="1">
      <c r="A486" s="307" t="s">
        <v>1461</v>
      </c>
    </row>
    <row r="488" spans="1:10" ht="15" customHeight="1" hidden="1">
      <c r="A488" s="303" t="s">
        <v>1155</v>
      </c>
      <c r="B488" s="303" t="s">
        <v>1367</v>
      </c>
      <c r="C488" s="303" t="s">
        <v>1449</v>
      </c>
      <c r="D488" s="303" t="s">
        <v>1450</v>
      </c>
      <c r="E488" s="303" t="s">
        <v>1451</v>
      </c>
      <c r="F488" s="303" t="s">
        <v>1452</v>
      </c>
      <c r="G488" s="303" t="s">
        <v>1453</v>
      </c>
      <c r="H488" s="303" t="s">
        <v>1454</v>
      </c>
      <c r="I488" s="303" t="s">
        <v>1455</v>
      </c>
      <c r="J488" s="303" t="s">
        <v>1456</v>
      </c>
    </row>
    <row r="492" spans="1:1" ht="15" customHeight="1" hidden="1">
      <c r="A492" s="307" t="s">
        <v>1462</v>
      </c>
    </row>
    <row r="494" spans="1:6" ht="15" customHeight="1" hidden="1">
      <c r="A494" s="303" t="s">
        <v>1155</v>
      </c>
      <c r="B494" s="303" t="s">
        <v>1367</v>
      </c>
      <c r="C494" s="303" t="s">
        <v>1479</v>
      </c>
      <c r="D494" s="303" t="s">
        <v>1480</v>
      </c>
      <c r="E494" s="303" t="s">
        <v>1481</v>
      </c>
      <c r="F494" s="303" t="s">
        <v>1482</v>
      </c>
    </row>
    <row r="498" spans="1:1" ht="15" customHeight="1" hidden="1">
      <c r="A498" s="307" t="s">
        <v>1463</v>
      </c>
    </row>
    <row r="500" spans="1:6" ht="15" customHeight="1" hidden="1">
      <c r="A500" s="303" t="s">
        <v>1155</v>
      </c>
      <c r="B500" s="303" t="s">
        <v>1155</v>
      </c>
      <c r="C500" s="303" t="s">
        <v>1435</v>
      </c>
      <c r="D500" s="303" t="s">
        <v>1437</v>
      </c>
      <c r="E500" s="303" t="s">
        <v>1438</v>
      </c>
      <c r="F500" s="303" t="s">
        <v>1439</v>
      </c>
    </row>
    <row r="504" spans="1:1" ht="15" customHeight="1" hidden="1">
      <c r="A504" s="307" t="s">
        <v>1464</v>
      </c>
    </row>
    <row r="506" spans="1:6" ht="15" customHeight="1" hidden="1">
      <c r="A506" s="303" t="s">
        <v>1155</v>
      </c>
      <c r="B506" s="303" t="s">
        <v>1155</v>
      </c>
      <c r="C506" s="303" t="s">
        <v>1435</v>
      </c>
      <c r="D506" s="303" t="s">
        <v>1437</v>
      </c>
      <c r="E506" s="303" t="s">
        <v>1438</v>
      </c>
      <c r="F506" s="303" t="s">
        <v>1439</v>
      </c>
    </row>
    <row r="510" spans="1:1" ht="15" customHeight="1" hidden="1">
      <c r="A510" s="307" t="s">
        <v>1465</v>
      </c>
    </row>
    <row r="512" spans="1:6" ht="15" customHeight="1" hidden="1">
      <c r="A512" s="303" t="s">
        <v>1155</v>
      </c>
      <c r="B512" s="303" t="s">
        <v>1367</v>
      </c>
      <c r="C512" s="303" t="s">
        <v>1479</v>
      </c>
      <c r="D512" s="303" t="s">
        <v>1480</v>
      </c>
      <c r="E512" s="303" t="s">
        <v>1481</v>
      </c>
      <c r="F512" s="303" t="s">
        <v>1482</v>
      </c>
    </row>
    <row r="516" spans="1:1" ht="15" customHeight="1" hidden="1">
      <c r="A516" s="307" t="s">
        <v>1466</v>
      </c>
    </row>
    <row r="518" spans="1:4" ht="15" customHeight="1" hidden="1">
      <c r="A518" s="303" t="s">
        <v>1155</v>
      </c>
      <c r="B518" s="303" t="s">
        <v>1367</v>
      </c>
      <c r="C518" s="303" t="s">
        <v>1483</v>
      </c>
      <c r="D518" s="303" t="s">
        <v>1484</v>
      </c>
    </row>
    <row r="522" spans="1:1" ht="15" customHeight="1" hidden="1">
      <c r="A522" s="307" t="s">
        <v>1467</v>
      </c>
    </row>
    <row r="524" spans="1:4" ht="15" customHeight="1" hidden="1">
      <c r="A524" s="303" t="s">
        <v>1155</v>
      </c>
      <c r="B524" s="303" t="s">
        <v>1367</v>
      </c>
      <c r="C524" s="303" t="s">
        <v>1483</v>
      </c>
      <c r="D524" s="303" t="s">
        <v>1484</v>
      </c>
    </row>
    <row r="528" spans="1:1" ht="15" customHeight="1" hidden="1">
      <c r="A528" s="307" t="s">
        <v>1468</v>
      </c>
    </row>
    <row r="530" spans="1:5" ht="15" customHeight="1" hidden="1">
      <c r="A530" s="303" t="s">
        <v>1155</v>
      </c>
      <c r="B530" s="303" t="s">
        <v>1367</v>
      </c>
      <c r="C530" s="303" t="s">
        <v>1451</v>
      </c>
      <c r="D530" s="303" t="s">
        <v>1485</v>
      </c>
      <c r="E530" s="303" t="s">
        <v>1486</v>
      </c>
    </row>
    <row r="534" spans="1:1" ht="15" customHeight="1" hidden="1">
      <c r="A534" s="307" t="s">
        <v>1470</v>
      </c>
    </row>
    <row r="536" spans="1:7" ht="15" customHeight="1" hidden="1">
      <c r="A536" s="303" t="s">
        <v>1155</v>
      </c>
      <c r="B536" s="303" t="s">
        <v>1367</v>
      </c>
      <c r="C536" s="303" t="s">
        <v>1435</v>
      </c>
      <c r="D536" s="303" t="s">
        <v>1437</v>
      </c>
      <c r="E536" s="303" t="s">
        <v>1438</v>
      </c>
      <c r="F536" s="303" t="s">
        <v>1439</v>
      </c>
      <c r="G536" s="303" t="s">
        <v>1487</v>
      </c>
    </row>
    <row r="540" spans="1:1" ht="15" customHeight="1" hidden="1">
      <c r="A540" s="307" t="s">
        <v>1471</v>
      </c>
    </row>
    <row r="542" spans="1:5" ht="15" customHeight="1" hidden="1">
      <c r="A542" s="303" t="s">
        <v>1155</v>
      </c>
      <c r="B542" s="303" t="s">
        <v>1367</v>
      </c>
      <c r="C542" s="303" t="s">
        <v>1441</v>
      </c>
      <c r="D542" s="303" t="s">
        <v>1442</v>
      </c>
      <c r="E542" s="303" t="s">
        <v>1487</v>
      </c>
    </row>
    <row r="546" spans="1:1" ht="15" customHeight="1" hidden="1">
      <c r="A546" s="307" t="s">
        <v>1469</v>
      </c>
    </row>
    <row r="548" spans="1:5" ht="15" customHeight="1" hidden="1">
      <c r="A548" s="303" t="s">
        <v>1155</v>
      </c>
      <c r="B548" s="303" t="s">
        <v>1367</v>
      </c>
      <c r="C548" s="303" t="s">
        <v>1483</v>
      </c>
      <c r="D548" s="303" t="s">
        <v>1484</v>
      </c>
      <c r="E548" s="303" t="s">
        <v>1487</v>
      </c>
    </row>
    <row r="552" spans="1:1" ht="15" customHeight="1" hidden="1">
      <c r="A552" s="307" t="s">
        <v>1472</v>
      </c>
    </row>
    <row r="554" spans="1:6" ht="15" customHeight="1" hidden="1">
      <c r="A554" s="303" t="s">
        <v>1155</v>
      </c>
      <c r="B554" s="303" t="s">
        <v>1367</v>
      </c>
      <c r="C554" s="303" t="s">
        <v>1451</v>
      </c>
      <c r="D554" s="303" t="s">
        <v>1485</v>
      </c>
      <c r="E554" s="303" t="s">
        <v>1486</v>
      </c>
      <c r="F554" s="303" t="s">
        <v>1487</v>
      </c>
    </row>
    <row r="558" spans="1:1" ht="15" customHeight="1" hidden="1">
      <c r="A558" s="307" t="s">
        <v>1473</v>
      </c>
    </row>
    <row r="560" spans="1:7" ht="15" customHeight="1" hidden="1">
      <c r="A560" s="303" t="s">
        <v>1155</v>
      </c>
      <c r="B560" s="303" t="s">
        <v>1367</v>
      </c>
      <c r="C560" s="303" t="s">
        <v>1479</v>
      </c>
      <c r="D560" s="303" t="s">
        <v>1480</v>
      </c>
      <c r="E560" s="303" t="s">
        <v>1481</v>
      </c>
      <c r="F560" s="303" t="s">
        <v>1482</v>
      </c>
      <c r="G560" s="303" t="s">
        <v>1487</v>
      </c>
    </row>
    <row r="564" spans="1:1" ht="15" customHeight="1" hidden="1">
      <c r="A564" s="307" t="s">
        <v>1474</v>
      </c>
    </row>
    <row r="566" spans="1:11" ht="15" customHeight="1" hidden="1">
      <c r="A566" s="303" t="s">
        <v>1155</v>
      </c>
      <c r="B566" s="303" t="s">
        <v>1367</v>
      </c>
      <c r="C566" s="303" t="s">
        <v>1449</v>
      </c>
      <c r="D566" s="303" t="s">
        <v>1450</v>
      </c>
      <c r="E566" s="303" t="s">
        <v>1451</v>
      </c>
      <c r="F566" s="303" t="s">
        <v>1452</v>
      </c>
      <c r="G566" s="303" t="s">
        <v>1453</v>
      </c>
      <c r="H566" s="303" t="s">
        <v>1454</v>
      </c>
      <c r="I566" s="303" t="s">
        <v>1455</v>
      </c>
      <c r="J566" s="303" t="s">
        <v>1456</v>
      </c>
      <c r="K566" s="303" t="s">
        <v>1487</v>
      </c>
    </row>
    <row r="570" spans="1:1" ht="15" customHeight="1" hidden="1">
      <c r="A570" s="307" t="s">
        <v>1475</v>
      </c>
    </row>
    <row r="572" spans="1:3" ht="15" customHeight="1" hidden="1">
      <c r="A572" s="303" t="s">
        <v>1155</v>
      </c>
      <c r="B572" s="303" t="s">
        <v>1367</v>
      </c>
      <c r="C572" s="303" t="s">
        <v>1488</v>
      </c>
    </row>
    <row r="576" spans="1:1" ht="15" customHeight="1" hidden="1">
      <c r="A576" s="307" t="s">
        <v>1476</v>
      </c>
    </row>
    <row r="578" spans="1:6" ht="15" customHeight="1" hidden="1">
      <c r="A578" s="303" t="s">
        <v>1155</v>
      </c>
      <c r="B578" s="303" t="s">
        <v>1367</v>
      </c>
      <c r="C578" s="303" t="s">
        <v>1441</v>
      </c>
      <c r="D578" s="303" t="s">
        <v>1442</v>
      </c>
      <c r="E578" s="303" t="s">
        <v>1489</v>
      </c>
      <c r="F578" s="303" t="s">
        <v>1490</v>
      </c>
    </row>
    <row r="582" spans="1:1" ht="15" customHeight="1" hidden="1">
      <c r="A582" s="307" t="s">
        <v>1477</v>
      </c>
    </row>
    <row r="584" spans="1:36" ht="15" customHeight="1" hidden="1">
      <c r="A584" s="303" t="s">
        <v>1492</v>
      </c>
      <c r="B584" s="303" t="s">
        <v>1493</v>
      </c>
      <c r="C584" s="303" t="s">
        <v>1494</v>
      </c>
      <c r="D584" s="303" t="s">
        <v>1495</v>
      </c>
      <c r="E584" s="303" t="s">
        <v>1496</v>
      </c>
      <c r="F584" s="303" t="s">
        <v>1497</v>
      </c>
      <c r="G584" s="303" t="s">
        <v>1498</v>
      </c>
      <c r="H584" s="303" t="s">
        <v>1499</v>
      </c>
      <c r="I584" s="303" t="s">
        <v>1500</v>
      </c>
      <c r="J584" s="303" t="s">
        <v>1501</v>
      </c>
      <c r="K584" s="303" t="s">
        <v>1502</v>
      </c>
      <c r="L584" s="303" t="s">
        <v>1503</v>
      </c>
      <c r="M584" s="303" t="s">
        <v>1504</v>
      </c>
      <c r="N584" s="303" t="s">
        <v>1505</v>
      </c>
      <c r="O584" s="303" t="s">
        <v>1506</v>
      </c>
      <c r="P584" s="303" t="s">
        <v>1507</v>
      </c>
      <c r="Q584" s="303" t="s">
        <v>1508</v>
      </c>
      <c r="R584" s="303" t="s">
        <v>1509</v>
      </c>
      <c r="S584" s="303" t="s">
        <v>1510</v>
      </c>
      <c r="T584" s="303" t="s">
        <v>1511</v>
      </c>
      <c r="U584" s="303" t="s">
        <v>1512</v>
      </c>
      <c r="V584" s="303" t="s">
        <v>1513</v>
      </c>
      <c r="W584" s="303" t="s">
        <v>1491</v>
      </c>
      <c r="X584" s="303" t="s">
        <v>1514</v>
      </c>
      <c r="Y584" s="303" t="s">
        <v>1515</v>
      </c>
      <c r="Z584" s="303" t="s">
        <v>1516</v>
      </c>
      <c r="AA584" s="303" t="s">
        <v>1517</v>
      </c>
      <c r="AB584" s="303" t="s">
        <v>1518</v>
      </c>
      <c r="AC584" s="303" t="s">
        <v>1519</v>
      </c>
      <c r="AD584" s="303" t="s">
        <v>1520</v>
      </c>
      <c r="AE584" s="303" t="s">
        <v>1521</v>
      </c>
      <c r="AF584" s="303" t="s">
        <v>1522</v>
      </c>
      <c r="AG584" s="303" t="s">
        <v>1523</v>
      </c>
      <c r="AH584" s="303" t="s">
        <v>1524</v>
      </c>
      <c r="AI584" s="303" t="s">
        <v>1525</v>
      </c>
      <c r="AJ584" s="303" t="s">
        <v>1526</v>
      </c>
    </row>
    <row r="585" spans="1:36" ht="15" customHeight="1" hidden="1">
      <c r="A585" s="306" t="str">
        <f>IF(Př_12I!E36="ANO",IF(Př_12I!F36="NE","","A"),"N")</f>
        <v/>
      </c>
      <c r="B585" s="306" t="str">
        <f>IF(Př_12I!E37="ANO",IF(Př_12I!F37="NE","","A"),"N")</f>
        <v/>
      </c>
      <c r="C585" s="306" t="str">
        <f>IF(Př_12I!E40="ANO",IF(Př_12I!F40="NE","","A"),"N")</f>
        <v/>
      </c>
      <c r="D585" s="191" t="e">
        <f>IF(Př_12I!#REF!&lt;&gt;0,Př_12I!#REF!,"")</f>
        <v>#REF!</v>
      </c>
      <c r="E585" s="191" t="e">
        <f>IF(Př_12I!#REF!&lt;&gt;0,Př_12I!#REF!,"")</f>
        <v>#REF!</v>
      </c>
      <c r="F585" s="191" t="e">
        <f>IF(Př_12I!#REF!&lt;&gt;0,Př_12I!#REF!,"")</f>
        <v>#REF!</v>
      </c>
      <c r="G585" s="191" t="e">
        <f>IF(Př_12I!#REF!&lt;&gt;0,Př_12I!#REF!,"")</f>
        <v>#REF!</v>
      </c>
      <c r="H585" s="191" t="str">
        <f>IF(Př_12I!E18&lt;&gt;0,Př_12I!E18,"")</f>
        <v/>
      </c>
      <c r="I585" s="191" t="str">
        <f>IF(Př_12I!F18&lt;&gt;0,Př_12I!F18,"")</f>
        <v/>
      </c>
      <c r="J585" s="191" t="str">
        <f>IF(Př_12I!E17&lt;&gt;0,Př_12I!E17,"")</f>
        <v/>
      </c>
      <c r="K585" s="191" t="str">
        <f>IF(Př_12I!F17&lt;&gt;0,Př_12I!F17,"")</f>
        <v/>
      </c>
      <c r="L585" s="306" t="str">
        <f>IF(Př_12I!A10&lt;&gt;"",Př_12I!A10,"")</f>
        <v/>
      </c>
      <c r="M585" s="191" t="e">
        <f>IF(Př_12I!#REF!&lt;&gt;0,Př_12I!#REF!,"")</f>
        <v>#REF!</v>
      </c>
      <c r="N585" s="191" t="e">
        <f>IF(Př_12I!#REF!&lt;&gt;0,Př_12I!#REF!,"")</f>
        <v>#REF!</v>
      </c>
      <c r="O585" s="191" t="e">
        <f>IF(Př_12I!#REF!&lt;&gt;0,Př_12I!#REF!,"")</f>
        <v>#REF!</v>
      </c>
      <c r="P585" s="191" t="e">
        <f>IF(Př_12I!#REF!&lt;&gt;0,Př_12I!#REF!,"")</f>
        <v>#REF!</v>
      </c>
      <c r="Q585" s="191" t="str">
        <f>IF(Př_12I!E24&lt;&gt;0,Př_12I!E24,"")</f>
        <v/>
      </c>
      <c r="R585" s="191" t="str">
        <f>IF(Př_12I!F24&lt;&gt;0,Př_12I!F24,"")</f>
        <v/>
      </c>
      <c r="S585" s="306" t="str">
        <f>IF(Př_12I!A6&lt;&gt;"",Př_12I!A6,"")</f>
        <v/>
      </c>
      <c r="T585" s="191" t="str">
        <f>IF(Př_12I!E16&lt;&gt;0,Př_12I!E16,"")</f>
        <v/>
      </c>
      <c r="U585" s="191" t="str">
        <f>IF(Př_12I!F16&lt;&gt;0,Př_12I!F16,"")</f>
        <v/>
      </c>
      <c r="V585" s="191" t="str">
        <f>IF(Př_12I!E34&lt;&gt;0,Př_12I!E34,"")</f>
        <v/>
      </c>
      <c r="W585" s="191" t="str">
        <f>IF(Př_12I!F34&lt;&gt;0,Př_12I!F34,"")</f>
        <v/>
      </c>
      <c r="X585" s="191" t="str">
        <f>IF(Př_12I!E27&lt;&gt;0,Př_12I!E27,"")</f>
        <v/>
      </c>
      <c r="Y585" s="191" t="str">
        <f>IF(Př_12I!F27&lt;&gt;0,Př_12I!F27,"")</f>
        <v/>
      </c>
      <c r="Z585" s="191" t="str">
        <f>IF(Př_12I!E32&lt;&gt;0,Př_12I!E32,"")</f>
        <v/>
      </c>
      <c r="AA585" s="191" t="str">
        <f>IF(Př_12I!F32&lt;&gt;0,Př_12I!F32,"")</f>
        <v/>
      </c>
      <c r="AB585" s="191" t="str">
        <f>IF(Př_12I!E23&lt;&gt;0,Př_12I!E23,"")</f>
        <v/>
      </c>
      <c r="AC585" s="191" t="str">
        <f>IF(Př_12I!F23&lt;&gt;0,Př_12I!F23,"")</f>
        <v/>
      </c>
      <c r="AD585" s="306" t="str">
        <f>IF(Př_12I!D12&lt;&gt;"",Př_12I!D12,"")</f>
        <v/>
      </c>
      <c r="AE585" s="191" t="str">
        <f>IF(Př_12I!E25&lt;&gt;0,Př_12I!E25,"")</f>
        <v/>
      </c>
      <c r="AF585" s="191" t="str">
        <f>IF(Př_12I!F25&lt;&gt;0,Př_12I!F25,"")</f>
        <v/>
      </c>
      <c r="AG585" s="191" t="str">
        <f>IF(Př_12I!E31&lt;&gt;0,Př_12I!E31,"")</f>
        <v/>
      </c>
      <c r="AH585" s="191" t="str">
        <f>IF(Př_12I!F31&lt;&gt;0,Př_12I!F31,"")</f>
        <v/>
      </c>
      <c r="AI585" s="191" t="str">
        <f>IF(Př_12I!E19&lt;&gt;0,Př_12I!E19,"")</f>
        <v/>
      </c>
      <c r="AJ585" s="191" t="str">
        <f>IF(Př_12I!F19&lt;&gt;0,Př_12I!F19,"")</f>
        <v/>
      </c>
    </row>
    <row r="588" spans="1:1" ht="15" customHeight="1" hidden="1">
      <c r="A588" s="307" t="s">
        <v>1478</v>
      </c>
    </row>
    <row r="590" spans="1:4" ht="15" customHeight="1" hidden="1">
      <c r="A590" s="312" t="s">
        <v>1528</v>
      </c>
      <c r="B590" s="312" t="s">
        <v>1527</v>
      </c>
      <c r="C590" s="312" t="s">
        <v>1529</v>
      </c>
      <c r="D590" s="312" t="s">
        <v>1530</v>
      </c>
    </row>
    <row r="593" spans="1:1" ht="15" customHeight="1" hidden="1">
      <c r="A593" s="307" t="s">
        <v>1531</v>
      </c>
    </row>
    <row r="595" spans="1:3" ht="15" customHeight="1" hidden="1">
      <c r="A595" s="191" t="s">
        <v>1528</v>
      </c>
      <c r="B595" s="306" t="s">
        <v>1532</v>
      </c>
      <c r="C595" s="191" t="s">
        <v>1529</v>
      </c>
    </row>
    <row r="596" spans="1:5" ht="15" customHeight="1" hidden="1">
      <c r="A596">
        <v>1.0</v>
      </c>
      <c r="B596" s="303" t="s">
        <v>2440</v>
      </c>
      <c r="C596" s="306" t="s">
        <v>2442</v>
      </c>
      <c r="D596" s="306"/>
      <c r="E596" s="306" t="s">
        <v>2441</v>
      </c>
    </row>
    <row r="597" spans="14:56" ht="15" customHeight="1" hidden="1">
      <c r="N597">
        <v>1.0</v>
      </c>
      <c r="O597">
        <v>2.0</v>
      </c>
      <c r="P597">
        <v>3.0</v>
      </c>
      <c r="Q597">
        <v>4.0</v>
      </c>
      <c r="R597">
        <v>5.0</v>
      </c>
      <c r="S597">
        <v>6.0</v>
      </c>
      <c r="T597">
        <v>7.0</v>
      </c>
      <c r="U597">
        <v>8.0</v>
      </c>
      <c r="V597">
        <v>9.0</v>
      </c>
      <c r="W597">
        <v>10.0</v>
      </c>
      <c r="X597">
        <v>11.0</v>
      </c>
      <c r="Y597">
        <v>12.0</v>
      </c>
      <c r="Z597">
        <v>13.0</v>
      </c>
      <c r="AA597">
        <v>14.0</v>
      </c>
      <c r="AB597">
        <v>15.0</v>
      </c>
      <c r="AC597">
        <v>16.0</v>
      </c>
      <c r="AD597">
        <v>17.0</v>
      </c>
      <c r="AE597">
        <v>18.0</v>
      </c>
      <c r="AF597">
        <v>19.0</v>
      </c>
      <c r="AG597">
        <v>20.0</v>
      </c>
      <c r="AH597">
        <v>21.0</v>
      </c>
      <c r="AI597">
        <v>22.0</v>
      </c>
      <c r="AJ597">
        <v>23.0</v>
      </c>
      <c r="AK597">
        <v>24.0</v>
      </c>
      <c r="AL597">
        <v>25.0</v>
      </c>
      <c r="AM597">
        <v>26.0</v>
      </c>
      <c r="AN597">
        <v>27.0</v>
      </c>
      <c r="AO597">
        <v>28.0</v>
      </c>
      <c r="AP597">
        <v>29.0</v>
      </c>
      <c r="AQ597">
        <v>30.0</v>
      </c>
      <c r="AR597">
        <v>31.0</v>
      </c>
      <c r="AS597">
        <v>32.0</v>
      </c>
      <c r="AT597">
        <v>33.0</v>
      </c>
      <c r="AU597">
        <v>34.0</v>
      </c>
      <c r="AV597">
        <v>35.0</v>
      </c>
      <c r="AW597">
        <v>36.0</v>
      </c>
      <c r="AX597">
        <v>37.0</v>
      </c>
      <c r="AY597">
        <v>38.0</v>
      </c>
      <c r="AZ597">
        <v>39.0</v>
      </c>
      <c r="BA597">
        <v>40.0</v>
      </c>
      <c r="BB597">
        <v>41.0</v>
      </c>
      <c r="BC597">
        <v>42.0</v>
      </c>
      <c r="BD597">
        <v>43.0</v>
      </c>
    </row>
    <row r="598" spans="1:2 56:56" ht="15" customHeight="1" hidden="1" thickBot="1">
      <c r="A598" s="359" t="s">
        <v>9072</v>
      </c>
      <c r="B598" s="359" t="s">
        <v>9073</v>
      </c>
      <c r="BD598" s="457" t="s">
        <v>9074</v>
      </c>
    </row>
    <row r="599" spans="1:56" ht="15" customHeight="1" hidden="1">
      <c r="A599">
        <v>10.0</v>
      </c>
      <c r="B599" t="str">
        <f>'2'!H5</f>
        <v>Bez komentáře</v>
      </c>
      <c r="C599">
        <v>0.0</v>
      </c>
      <c r="G599" t="s">
        <v>1367</v>
      </c>
      <c r="H599" t="s">
        <v>1371</v>
      </c>
      <c r="I599" t="s">
        <v>1368</v>
      </c>
      <c r="J599" t="s">
        <v>1369</v>
      </c>
      <c r="K599" s="458" t="s">
        <v>9075</v>
      </c>
      <c r="L599" s="459">
        <f>A599</f>
        <v>10.0</v>
      </c>
      <c r="M599" s="459" t="str">
        <f>B599</f>
        <v>Bez komentáře</v>
      </c>
      <c r="N599" s="459" t="str">
        <f>MID($M599,1,SEARCH(" ",$M599))</f>
        <v xml:space="preserve">Bez </v>
      </c>
      <c r="O599" s="459" t="str">
        <f>IFERROR(MID($M599,LEN(CONCATENATE($N599))+1,SEARCH(" ",$M599,LEN(CONCATENATE($N599))+1)-LEN(CONCATENATE($N599))),IF(LEN(CONCATENATE($N599))&lt;LEN($M599),MID($M599,LEN(CONCATENATE($N599))+1,40),""))</f>
        <v>komentáře</v>
      </c>
      <c r="P599" s="459" t="str">
        <f>IFERROR(MID($M599,LEN(CONCATENATE($N599,O599))+1,SEARCH(" ",$M599,LEN(CONCATENATE($N599,O599))+1)-LEN(CONCATENATE($N599,O599))),IF(LEN(CONCATENATE($N599,O599))&lt;LEN($M599),MID($M599,LEN(CONCATENATE($N599,O599))+1,40),""))</f>
        <v/>
      </c>
      <c r="Q599" s="459" t="str">
        <f>IFERROR(MID($M599,LEN(CONCATENATE($N599,O599,P599))+1,SEARCH(" ",$M599,LEN(CONCATENATE($N599,O599,P599))+1)-LEN(CONCATENATE($N599,O599,P599))),IF(LEN(CONCATENATE($N599,O599,P599))&lt;LEN($M599),MID($M599,LEN(CONCATENATE($N599,O599,P599))+1,40),""))</f>
        <v/>
      </c>
      <c r="R599" s="459" t="str">
        <f>IFERROR(MID($M599,LEN(CONCATENATE($N599,O599,P599,Q599))+1,SEARCH(" ",$M599,LEN(CONCATENATE($N599,O599,P599,Q599))+1)-LEN(CONCATENATE($N599,O599,P599,Q599))),IF(LEN(CONCATENATE($N599,O599,P599,Q599))&lt;LEN($M599),MID($M599,LEN(CONCATENATE($N599,O599,P599,Q599))+1,40),""))</f>
        <v/>
      </c>
      <c r="S599" s="459" t="str">
        <f>IFERROR(MID($M599,LEN(CONCATENATE(N599,O599,P599,Q599,R599))+1,SEARCH(" ",$M599,LEN(CONCATENATE(N599,O599,P599,Q599,R599))+1)-LEN(CONCATENATE(N599,O599,P599,Q599,R599))),IF(LEN(CONCATENATE(N599,O599,P599,Q599,R599))&lt;LEN($M599),MID($M599,LEN(CONCATENATE(N599,O599,P599,Q599,R599))+1,40),""))</f>
        <v/>
      </c>
      <c r="T599" s="459" t="str">
        <f>IFERROR(MID($M599,LEN(CONCATENATE(N599,O599,P599,Q599,R599,S599))+1,SEARCH(" ",$M599,LEN(CONCATENATE(N599,O599,P599,Q599,R599,S599))+1)-LEN(CONCATENATE(N599,O599,P599,Q599,R599,S599))),IF(LEN(CONCATENATE(N599,O599,P599,Q599,R599,S599))&lt;LEN($M599),MID($M599,LEN(CONCATENATE(N599,O599,P599,Q599,R599,S599))+1,40),""))</f>
        <v/>
      </c>
      <c r="U599" s="459"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9"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9"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9"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9"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9"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9"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9"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9"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9"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9"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9"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9"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9"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9"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9"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9"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9"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9"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9"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9"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9"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9"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9"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9"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9"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9"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9"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9"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9"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9"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9"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9"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9"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9"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60"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5" customHeight="1" hidden="1">
      <c r="A600">
        <v>20.0</v>
      </c>
      <c r="B600" t="str">
        <f>'2'!H9</f>
        <v>Bez komentáře</v>
      </c>
      <c r="C600">
        <f>IF(OR(E600="Bez komentáře",E600=""),0,MAX($C$599:C599)+1)</f>
        <v>0.0</v>
      </c>
      <c r="D600">
        <v>10.0</v>
      </c>
      <c r="E600" t="str">
        <f>K600</f>
        <v>Bez komentáře</v>
      </c>
      <c r="F600">
        <v>1.0</v>
      </c>
      <c r="G600" s="302" t="str">
        <f>IFERROR(VLOOKUP(ROWS($G$600:G600),$C$600:$E$664,2,0),"")</f>
        <v/>
      </c>
      <c r="H600" s="302" t="str">
        <f>IFERROR(VLOOKUP(ROWS($H$600:H600),$C$600:$E$664,3,0),"")</f>
        <v/>
      </c>
      <c r="I600" s="302" t="str">
        <f t="shared" si="20" ref="I600:I663">IF(H600&lt;&gt;"",2,"")</f>
        <v/>
      </c>
      <c r="J600" t="str">
        <f>CONCATENATE(IFERROR(VLOOKUP(ROWS($H$600:H600),$C$600:$F$664,4,0),""))</f>
        <v/>
      </c>
      <c r="K600" s="336" t="str">
        <f t="shared" si="21" ref="K600:K602">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61" t="str">
        <f>IF(LEN(CONCATENATE(N599,O599,P599,Q599,R599,S599,T599,U599,V599,W599,X599,Y599,Z599,AA599,AB599,AC599,AD599,AE599,AF599,AG599,AH599,AI599,AJ599,AK599,AL599,AM599,AN599,AO599,AP599,AQ599,AR599,AS599,AT599,AU599,AV599,AW599,AX599,AY599,AZ599,BA599,BB599,BC599,BD599))&lt;73,BD599,"")</f>
        <v/>
      </c>
    </row>
    <row r="601" spans="1:56" ht="15" customHeight="1" hidden="1">
      <c r="A601">
        <v>30.0</v>
      </c>
      <c r="B601" t="str">
        <f>'2'!H10</f>
        <v>Bez komentáře</v>
      </c>
      <c r="C601">
        <f>IF(OR(E601="Bez komentáře",E601=""),0,MAX($C$599:C600)+1)</f>
        <v>0.0</v>
      </c>
      <c r="D601">
        <v>10.0</v>
      </c>
      <c r="E601" t="str">
        <f t="shared" si="22" ref="E601:E604">K601</f>
        <v/>
      </c>
      <c r="F601">
        <v>2.0</v>
      </c>
      <c r="G601" s="302" t="str">
        <f>IFERROR(VLOOKUP(ROWS($G$600:G601),$C$600:$E$664,2,0),"")</f>
        <v/>
      </c>
      <c r="H601" s="302" t="str">
        <f>IFERROR(VLOOKUP(ROWS($H$600:H601),$C$600:$E$664,3,0),"")</f>
        <v/>
      </c>
      <c r="I601" s="302" t="str">
        <f t="shared" si="20"/>
        <v/>
      </c>
      <c r="J601" t="str">
        <f>CONCATENATE(IFERROR(VLOOKUP(ROWS($H$600:H601),$C$600:$F$664,4,0),""))</f>
        <v/>
      </c>
      <c r="K601" s="336" t="str">
        <f t="shared" si="21"/>
        <v/>
      </c>
      <c r="M601" s="359"/>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61"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5" customHeight="1" hidden="1">
      <c r="A602">
        <v>61.0</v>
      </c>
      <c r="B602" t="str">
        <f>'2'!H13</f>
        <v>Bez komentáře</v>
      </c>
      <c r="C602">
        <f>IF(OR(E602="Bez komentáře",E602=""),0,MAX($C$599:C601)+1)</f>
        <v>0.0</v>
      </c>
      <c r="D602">
        <v>10.0</v>
      </c>
      <c r="E602" t="str">
        <f t="shared" si="22"/>
        <v/>
      </c>
      <c r="F602">
        <v>3.0</v>
      </c>
      <c r="G602" s="302" t="str">
        <f>IFERROR(VLOOKUP(ROWS($G$600:G602),$C$600:$E$664,2,0),"")</f>
        <v/>
      </c>
      <c r="H602" s="302" t="str">
        <f>IFERROR(VLOOKUP(ROWS($H$600:H602),$C$600:$E$664,3,0),"")</f>
        <v/>
      </c>
      <c r="I602" s="302" t="str">
        <f t="shared" si="20"/>
        <v/>
      </c>
      <c r="J602" t="str">
        <f>CONCATENATE(IFERROR(VLOOKUP(ROWS($H$600:H602),$C$600:$F$664,4,0),""))</f>
        <v/>
      </c>
      <c r="K602" s="336"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61"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5" customHeight="1" hidden="1">
      <c r="A603">
        <v>62.0</v>
      </c>
      <c r="B603" t="str">
        <f>'2'!H14</f>
        <v>Bez komentáře</v>
      </c>
      <c r="C603">
        <f>IF(OR(E603="Bez komentáře",E603=""),0,MAX($C$599:C602)+1)</f>
        <v>0.0</v>
      </c>
      <c r="D603">
        <v>10.0</v>
      </c>
      <c r="E603" t="str">
        <f t="shared" si="22"/>
        <v/>
      </c>
      <c r="F603">
        <v>4.0</v>
      </c>
      <c r="G603" s="302" t="str">
        <f>IFERROR(VLOOKUP(ROWS($G$600:G603),$C$600:$E$664,2,0),"")</f>
        <v/>
      </c>
      <c r="H603" s="302" t="str">
        <f>IFERROR(VLOOKUP(ROWS($H$600:H603),$C$600:$E$664,3,0),"")</f>
        <v/>
      </c>
      <c r="I603" s="302" t="str">
        <f t="shared" si="20"/>
        <v/>
      </c>
      <c r="J603" t="str">
        <f>CONCATENATE(IFERROR(VLOOKUP(ROWS($H$600:H603),$C$600:$F$664,4,0),""))</f>
        <v/>
      </c>
      <c r="K603" s="336"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61"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5" customHeight="1" hidden="1" thickBot="1">
      <c r="A604">
        <v>109.0</v>
      </c>
      <c r="B604" t="str">
        <f>'2'!H20</f>
        <v>Bez komentáře</v>
      </c>
      <c r="C604">
        <f>IF(OR(E604="Bez komentáře",E604=""),0,MAX($C$599:C603)+1)</f>
        <v>0.0</v>
      </c>
      <c r="D604">
        <v>10.0</v>
      </c>
      <c r="E604" t="str">
        <f t="shared" si="22"/>
        <v/>
      </c>
      <c r="F604">
        <v>5.0</v>
      </c>
      <c r="G604" s="302" t="str">
        <f>IFERROR(VLOOKUP(ROWS($G$600:G604),$C$600:$E$664,2,0),"")</f>
        <v/>
      </c>
      <c r="H604" s="302" t="str">
        <f>IFERROR(VLOOKUP(ROWS($H$600:H604),$C$600:$E$664,3,0),"")</f>
        <v/>
      </c>
      <c r="I604" s="302" t="str">
        <f t="shared" si="20"/>
        <v/>
      </c>
      <c r="J604" t="str">
        <f>CONCATENATE(IFERROR(VLOOKUP(ROWS($H$600:H604),$C$600:$F$664,4,0),""))</f>
        <v/>
      </c>
      <c r="K604" s="462" t="str">
        <f>CONCATENATE(N604,O604,P604,Q604,R604,S604,T604,U604,V604,W604,X604,Y604,Z604,AA604,AB604,AC604,AD604,AE604,AF604,AG604,AH604,AI604,AJ604,AK604,AL604,AM604,AN604,AO604,AP604,AQ604,AR604,AS604,AT604,AU604,AV604,AW604,AX604,AY604,AZ604,BA604,BB604,BC604,BD604)</f>
        <v/>
      </c>
      <c r="L604" s="337"/>
      <c r="M604" s="337"/>
      <c r="N604" s="337" t="str">
        <f>IF(CONCATENATE(N600,N601,N602,N603)&lt;&gt;"","",IF(LEN(CONCATENATE(N602))&lt;73,N602,""))</f>
        <v/>
      </c>
      <c r="O604" s="337" t="str">
        <f>IF(OR(CONCATENATE(O600,O601,O602,O603)&lt;&gt;"",AND(CONCATENATE(N604)&lt;&gt;"",N604="")),"",IF(LEN(CONCATENATE(N604,O599))&lt;73,O599,""))</f>
        <v/>
      </c>
      <c r="P604" s="337" t="str">
        <f>IF(OR(CONCATENATE(P600,P601,P602,P603)&lt;&gt;"",AND(CONCATENATE(N604,O604)&lt;&gt;"",O604="")),"",IF(LEN(CONCATENATE(N604,O604,P599))&lt;73,P599,""))</f>
        <v/>
      </c>
      <c r="Q604" s="337" t="str">
        <f>IF(OR(CONCATENATE(Q600,Q601,Q602,Q603)&lt;&gt;"",AND(CONCATENATE(N604,O604,P604)&lt;&gt;"",P604="")),"",IF(LEN(CONCATENATE(N604,O604,P604,Q599))&lt;73,Q599,""))</f>
        <v/>
      </c>
      <c r="R604" s="337" t="str">
        <f>IF(OR(CONCATENATE(R600,R601,R602,R603)&lt;&gt;"",AND(CONCATENATE(N604,O604,P604,Q604)&lt;&gt;"",Q604="")),"",IF(LEN(CONCATENATE(N604,O604,P604,Q604,R599))&lt;73,R599,""))</f>
        <v/>
      </c>
      <c r="S604" s="337" t="str">
        <f>IF(OR(CONCATENATE(S600,S601,S602,S603)&lt;&gt;"",AND(CONCATENATE(N604,O604,P604,Q604,R604)&lt;&gt;"",R604="")),"",IF(LEN(CONCATENATE(N604,O604,P604,Q604,R604,S599))&lt;73,S599,""))</f>
        <v/>
      </c>
      <c r="T604" s="337" t="str">
        <f>IF(OR(CONCATENATE(T600,T601,T602,T603)&lt;&gt;"",AND(CONCATENATE(N604,O604,P604,Q604,R604,S604)&lt;&gt;"",S604="")),"",IF(LEN(CONCATENATE(N604,O604,P604,Q604,R604,S604,T599))&lt;73,T599,""))</f>
        <v/>
      </c>
      <c r="U604" s="337" t="str">
        <f>IF(OR(CONCATENATE(U600,U601,U602,U603)&lt;&gt;"",AND(CONCATENATE(N604,O604,P604,Q604,R604,S604,T604)&lt;&gt;"",T604="")),"",IF(LEN(CONCATENATE(N604,O604,P604,Q604,R604,S604,T604,U599))&lt;73,U599,""))</f>
        <v/>
      </c>
      <c r="V604" s="337" t="str">
        <f>IF(OR(CONCATENATE(V600,V601,V602,V603)&lt;&gt;"",AND(CONCATENATE(N604,O604,P604,Q604,R604,S604,T604,U604)&lt;&gt;"",U604="")),"",IF(LEN(CONCATENATE(N604,O604,P604,Q604,R604,S604,T604,U604,V599))&lt;73,V599,""))</f>
        <v/>
      </c>
      <c r="W604" s="337" t="str">
        <f>IF(OR(CONCATENATE(W600,W601,W602,W603)&lt;&gt;"",AND(CONCATENATE(N604,O604,P604,Q604,R604,S604,T604,U604,V604)&lt;&gt;"",V604="")),"",IF(LEN(CONCATENATE(N604,O604,P604,Q604,R604,S604,T604,U604,V604,W599))&lt;73,W599,""))</f>
        <v/>
      </c>
      <c r="X604" s="337" t="str">
        <f>IF(OR(CONCATENATE(X600,X601,X602,X603)&lt;&gt;"",AND(CONCATENATE(N604,O604,P604,Q604,R604,S604,T604,U604,V604,W604)&lt;&gt;"",W604="")),"",IF(LEN(CONCATENATE(N604,O604,P604,Q604,R604,S604,T604,U604,V604,W604,X599))&lt;73,X599,""))</f>
        <v/>
      </c>
      <c r="Y604" s="337" t="str">
        <f>IF(OR(CONCATENATE(Y600,Y601,Y602,Y603)&lt;&gt;"",AND(CONCATENATE(N604,O604,P604,Q604,R604,S604,T604,U604,V604,W604,X604)&lt;&gt;"",X604="")),"",IF(LEN(CONCATENATE(N604,O604,P604,Q604,R604,S604,T604,U604,V604,W604,X604,Y599))&lt;73,Y599,""))</f>
        <v/>
      </c>
      <c r="Z604" s="337" t="str">
        <f>IF(OR(CONCATENATE(Z600,Z601,Z602,Z603)&lt;&gt;"",AND(CONCATENATE(N604,O604,P604,Q604,R604,S604,T604,U604,V604,W604,X604,Y604)&lt;&gt;"",Y604="")),"",IF(LEN(CONCATENATE(N604,O604,P604,Q604,R604,S604,T604,U604,V604,W604,X604,Y604,Z599))&lt;73,Z599,""))</f>
        <v/>
      </c>
      <c r="AA604" s="337" t="str">
        <f>IF(OR(CONCATENATE(AA600,AA601,AA602,AA603)&lt;&gt;"",AND(CONCATENATE(N604,O604,P604,Q604,R604,S604,T604,U604,V604,W604,X604,Y604,Z604)&lt;&gt;"",Z604="")),"",IF(LEN(CONCATENATE(N604,O604,P604,Q604,R604,S604,T604,U604,V604,W604,X604,Y604,Z604,AA599))&lt;73,AA599,""))</f>
        <v/>
      </c>
      <c r="AB604" s="337" t="str">
        <f>IF(OR(CONCATENATE(AB600,AB601,AB602,AB603)&lt;&gt;"",AND(CONCATENATE(N604,O604,P604,Q604,R604,S604,T604,U604,V604,W604,X604,Y604,Z604,AA604)&lt;&gt;"",AA604="")),"",IF(LEN(CONCATENATE(N604,O604,P604,Q604,R604,S604,T604,U604,V604,W604,X604,Y604,Z604,AA604,AB599))&lt;73,AB599,""))</f>
        <v/>
      </c>
      <c r="AC604" s="337" t="str">
        <f>IF(OR(CONCATENATE(AC600,AC601,AC602,AC603)&lt;&gt;"",AND(CONCATENATE(N604,O604,P604,Q604,R604,S604,T604,U604,V604,W604,X604,Y604,Z604,AA604,AB604)&lt;&gt;"",AB604="")),"",IF(LEN(CONCATENATE(N604,O604,P604,Q604,R604,S604,T604,U604,V604,W604,X604,Y604,Z604,AA604,AB604,AC599))&lt;73,AC599,""))</f>
        <v/>
      </c>
      <c r="AD604" s="337" t="str">
        <f>IF(OR(CONCATENATE(AD600,AD601,AD602,AD603)&lt;&gt;"",AND(CONCATENATE(N604,O604,P604,Q604,R604,S604,T604,U604,V604,W604,X604,Y604,Z604,AA604,AB604,AC604)&lt;&gt;"",AC604="")),"",IF(LEN(CONCATENATE(N604,O604,P604,Q604,R604,S604,T604,U604,V604,W604,X604,Y604,Z604,AA604,AB604,AC604,AD599))&lt;73,AD599,""))</f>
        <v/>
      </c>
      <c r="AE604" s="337" t="str">
        <f>IF(OR(CONCATENATE(AE600,AE601,AE602,AE603)&lt;&gt;"",AND(CONCATENATE(N604,O604,P604,Q604,R604,S604,T604,U604,V604,W604,X604,Y604,Z604,AA604,AB604,AC604,AD604)&lt;&gt;"",AD604="")),"",IF(LEN(CONCATENATE(N604,O604,P604,Q604,R604,S604,T604,U604,V604,W604,X604,Y604,Z604,AA604,AB604,AC604,AD604,AE599))&lt;73,AE599,""))</f>
        <v/>
      </c>
      <c r="AF604" s="337" t="str">
        <f>IF(OR(CONCATENATE(AF600,AF601,AF602,AF603)&lt;&gt;"",AND(CONCATENATE(N604,O604,P604,Q604,R604,S604,T604,U604,V604,W604,X604,Y604,Z604,AA604,AB604,AC604,AD604,AE604)&lt;&gt;"",AE604="")),"",IF(LEN(CONCATENATE(N604,O604,P604,Q604,R604,S604,T604,U604,V604,W604,X604,Y604,Z604,AA604,AB604,AC604,AD604,AE604,AF599))&lt;73,AF599,""))</f>
        <v/>
      </c>
      <c r="AG604" s="337"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7"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7"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7"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7"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7"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7"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7"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7"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7"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7"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7"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7"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7"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7"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7"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7"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7"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7"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7"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7"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7"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7"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63"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5" customHeight="1" hidden="1">
      <c r="A605">
        <v>110.0</v>
      </c>
      <c r="B605" t="str">
        <f>'2'!H21</f>
        <v>Bez komentáře</v>
      </c>
      <c r="C605">
        <f>IF(OR(E605="Bez komentáře",E605=""),0,MAX($C$599:C604)+1)</f>
        <v>0.0</v>
      </c>
      <c r="D605">
        <v>20.0</v>
      </c>
      <c r="E605" t="str">
        <f>K606</f>
        <v>Bez komentáře</v>
      </c>
      <c r="F605">
        <v>1.0</v>
      </c>
      <c r="G605" s="302" t="str">
        <f>IFERROR(VLOOKUP(ROWS($G$600:G605),$C$600:$E$664,2,0),"")</f>
        <v/>
      </c>
      <c r="H605" s="302" t="str">
        <f>IFERROR(VLOOKUP(ROWS($H$600:H605),$C$600:$E$664,3,0),"")</f>
        <v/>
      </c>
      <c r="I605" s="302" t="str">
        <f t="shared" si="20"/>
        <v/>
      </c>
      <c r="J605" t="str">
        <f>CONCATENATE(IFERROR(VLOOKUP(ROWS($H$600:H605),$C$600:$F$664,4,0),""))</f>
        <v/>
      </c>
      <c r="K605" s="458" t="s">
        <v>9075</v>
      </c>
      <c r="L605" s="459">
        <f>A600</f>
        <v>20.0</v>
      </c>
      <c r="M605" s="459" t="str">
        <f>B600</f>
        <v>Bez komentáře</v>
      </c>
      <c r="N605" s="459" t="str">
        <f>MID($M605,1,SEARCH(" ",$M605))</f>
        <v xml:space="preserve">Bez </v>
      </c>
      <c r="O605" s="459" t="str">
        <f>IFERROR(MID($M605,LEN(CONCATENATE($N605))+1,SEARCH(" ",$M605,LEN(CONCATENATE($N605))+1)-LEN(CONCATENATE($N605))),IF(LEN(CONCATENATE($N605))&lt;LEN($M605),MID($M605,LEN(CONCATENATE($N605))+1,40),""))</f>
        <v>komentáře</v>
      </c>
      <c r="P605" s="459" t="str">
        <f>IFERROR(MID($M605,LEN(CONCATENATE($N605,O605))+1,SEARCH(" ",$M605,LEN(CONCATENATE($N605,O605))+1)-LEN(CONCATENATE($N605,O605))),IF(LEN(CONCATENATE($N605,O605))&lt;LEN($M605),MID($M605,LEN(CONCATENATE($N605,O605))+1,40),""))</f>
        <v/>
      </c>
      <c r="Q605" s="459" t="str">
        <f>IFERROR(MID($M605,LEN(CONCATENATE($N605,O605,P605))+1,SEARCH(" ",$M605,LEN(CONCATENATE($N605,O605,P605))+1)-LEN(CONCATENATE($N605,O605,P605))),IF(LEN(CONCATENATE($N605,O605,P605))&lt;LEN($M605),MID($M605,LEN(CONCATENATE($N605,O605,P605))+1,40),""))</f>
        <v/>
      </c>
      <c r="R605" s="459" t="str">
        <f>IFERROR(MID($M605,LEN(CONCATENATE($N605,O605,P605,Q605))+1,SEARCH(" ",$M605,LEN(CONCATENATE($N605,O605,P605,Q605))+1)-LEN(CONCATENATE($N605,O605,P605,Q605))),IF(LEN(CONCATENATE($N605,O605,P605,Q605))&lt;LEN($M605),MID($M605,LEN(CONCATENATE($N605,O605,P605,Q605))+1,40),""))</f>
        <v/>
      </c>
      <c r="S605" s="459" t="str">
        <f>IFERROR(MID($M605,LEN(CONCATENATE(N605,O605,P605,Q605,R605))+1,SEARCH(" ",$M605,LEN(CONCATENATE(N605,O605,P605,Q605,R605))+1)-LEN(CONCATENATE(N605,O605,P605,Q605,R605))),IF(LEN(CONCATENATE(N605,O605,P605,Q605,R605))&lt;LEN($M605),MID($M605,LEN(CONCATENATE(N605,O605,P605,Q605,R605))+1,40),""))</f>
        <v/>
      </c>
      <c r="T605" s="459" t="str">
        <f>IFERROR(MID($M605,LEN(CONCATENATE(N605,O605,P605,Q605,R605,S605))+1,SEARCH(" ",$M605,LEN(CONCATENATE(N605,O605,P605,Q605,R605,S605))+1)-LEN(CONCATENATE(N605,O605,P605,Q605,R605,S605))),IF(LEN(CONCATENATE(N605,O605,P605,Q605,R605,S605))&lt;LEN($M605),MID($M605,LEN(CONCATENATE(N605,O605,P605,Q605,R605,S605))+1,40),""))</f>
        <v/>
      </c>
      <c r="U605" s="459"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9"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9"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9"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9"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9"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9"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9"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9"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9"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9"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9"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9"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9"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9"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9"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9"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9"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9"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9"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9"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9"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9"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9"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9"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9"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9"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9"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9"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9"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9"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9"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9"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9"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9"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60"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5" customHeight="1" hidden="1">
      <c r="A606">
        <v>111.0</v>
      </c>
      <c r="B606" t="str">
        <f>'2'!H22</f>
        <v>Bez komentáře</v>
      </c>
      <c r="C606">
        <f>IF(OR(E606="Bez komentáře",E606=""),0,MAX($C$599:C605)+1)</f>
        <v>0.0</v>
      </c>
      <c r="D606">
        <v>20.0</v>
      </c>
      <c r="E606" t="str">
        <f>K607</f>
        <v/>
      </c>
      <c r="F606">
        <v>2.0</v>
      </c>
      <c r="G606" s="302" t="str">
        <f>IFERROR(VLOOKUP(ROWS($G$600:G606),$C$600:$E$664,2,0),"")</f>
        <v/>
      </c>
      <c r="H606" s="302" t="str">
        <f>IFERROR(VLOOKUP(ROWS($H$600:H606),$C$600:$E$664,3,0),"")</f>
        <v/>
      </c>
      <c r="I606" s="302" t="str">
        <f t="shared" si="20"/>
        <v/>
      </c>
      <c r="J606" t="str">
        <f>CONCATENATE(IFERROR(VLOOKUP(ROWS($H$600:H606),$C$600:$F$664,4,0),""))</f>
        <v/>
      </c>
      <c r="K606" s="336" t="str">
        <f t="shared" si="23" ref="K606:K608">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61" t="str">
        <f>IF(LEN(CONCATENATE(N605,O605,P605,Q605,R605,S605,T605,U605,V605,W605,X605,Y605,Z605,AA605,AB605,AC605,AD605,AE605,AF605,AG605,AH605,AI605,AJ605,AK605,AL605,AM605,AN605,AO605,AP605,AQ605,AR605,AS605,AT605,AU605,AV605,AW605,AX605,AY605,AZ605,BA605,BB605,BC605,BD605))&lt;73,BD605,"")</f>
        <v/>
      </c>
    </row>
    <row r="607" spans="1:56" ht="15" customHeight="1" hidden="1">
      <c r="A607">
        <v>112.0</v>
      </c>
      <c r="B607" t="str">
        <f>'2'!H24</f>
        <v>Bez komentáře</v>
      </c>
      <c r="C607">
        <f>IF(OR(E607="Bez komentáře",E607=""),0,MAX($C$599:C606)+1)</f>
        <v>0.0</v>
      </c>
      <c r="D607">
        <v>20.0</v>
      </c>
      <c r="E607" t="str">
        <f>K608</f>
        <v/>
      </c>
      <c r="F607">
        <v>3.0</v>
      </c>
      <c r="G607" s="302" t="str">
        <f>IFERROR(VLOOKUP(ROWS($G$600:G607),$C$600:$E$664,2,0),"")</f>
        <v/>
      </c>
      <c r="H607" s="302" t="str">
        <f>IFERROR(VLOOKUP(ROWS($H$600:H607),$C$600:$E$664,3,0),"")</f>
        <v/>
      </c>
      <c r="I607" s="302" t="str">
        <f t="shared" si="20"/>
        <v/>
      </c>
      <c r="J607" t="str">
        <f>CONCATENATE(IFERROR(VLOOKUP(ROWS($H$600:H607),$C$600:$F$664,4,0),""))</f>
        <v/>
      </c>
      <c r="K607" s="336" t="str">
        <f t="shared" si="23"/>
        <v/>
      </c>
      <c r="M607" s="359"/>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61"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5" customHeight="1" hidden="1">
      <c r="A608">
        <v>140.0</v>
      </c>
      <c r="B608" t="str">
        <f>'2'!H26</f>
        <v>Bez komentáře</v>
      </c>
      <c r="C608">
        <f>IF(OR(E608="Bez komentáře",E608=""),0,MAX($C$599:C607)+1)</f>
        <v>0.0</v>
      </c>
      <c r="D608">
        <v>20.0</v>
      </c>
      <c r="E608" t="str">
        <f>K609</f>
        <v/>
      </c>
      <c r="F608">
        <v>4.0</v>
      </c>
      <c r="G608" s="302" t="str">
        <f>IFERROR(VLOOKUP(ROWS($G$600:G608),$C$600:$E$664,2,0),"")</f>
        <v/>
      </c>
      <c r="H608" s="302" t="str">
        <f>IFERROR(VLOOKUP(ROWS($H$600:H608),$C$600:$E$664,3,0),"")</f>
        <v/>
      </c>
      <c r="I608" s="302" t="str">
        <f t="shared" si="20"/>
        <v/>
      </c>
      <c r="J608" t="str">
        <f>CONCATENATE(IFERROR(VLOOKUP(ROWS($H$600:H608),$C$600:$F$664,4,0),""))</f>
        <v/>
      </c>
      <c r="K608" s="336"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61"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5" customHeight="1" hidden="1">
      <c r="A609">
        <v>160.0</v>
      </c>
      <c r="B609" t="str">
        <f>'2'!H28</f>
        <v>Bez komentáře</v>
      </c>
      <c r="C609">
        <f>IF(OR(E609="Bez komentáře",E609=""),0,MAX($C$599:C608)+1)</f>
        <v>0.0</v>
      </c>
      <c r="D609">
        <v>20.0</v>
      </c>
      <c r="E609" t="str">
        <f>K610</f>
        <v/>
      </c>
      <c r="F609">
        <v>5.0</v>
      </c>
      <c r="G609" s="302" t="str">
        <f>IFERROR(VLOOKUP(ROWS($G$600:G609),$C$600:$E$664,2,0),"")</f>
        <v/>
      </c>
      <c r="H609" s="302" t="str">
        <f>IFERROR(VLOOKUP(ROWS($H$600:H609),$C$600:$E$664,3,0),"")</f>
        <v/>
      </c>
      <c r="I609" s="302" t="str">
        <f t="shared" si="20"/>
        <v/>
      </c>
      <c r="J609" t="str">
        <f>CONCATENATE(IFERROR(VLOOKUP(ROWS($H$600:H609),$C$600:$F$664,4,0),""))</f>
        <v/>
      </c>
      <c r="K609" s="336"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61"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5" customHeight="1" hidden="1" thickBot="1">
      <c r="A610">
        <v>161.0</v>
      </c>
      <c r="B610" t="str">
        <f>'2'!H30</f>
        <v>Bez komentáře</v>
      </c>
      <c r="C610">
        <f>IF(OR(E610="Bez komentáře",E610=""),0,MAX($C$599:C609)+1)</f>
        <v>0.0</v>
      </c>
      <c r="D610">
        <v>30.0</v>
      </c>
      <c r="E610" t="str">
        <f>K612</f>
        <v>Bez komentáře</v>
      </c>
      <c r="F610">
        <v>1.0</v>
      </c>
      <c r="G610" s="302" t="str">
        <f>IFERROR(VLOOKUP(ROWS($G$600:G610),$C$600:$E$664,2,0),"")</f>
        <v/>
      </c>
      <c r="H610" s="302" t="str">
        <f>IFERROR(VLOOKUP(ROWS($H$600:H610),$C$600:$E$664,3,0),"")</f>
        <v/>
      </c>
      <c r="I610" s="302" t="str">
        <f t="shared" si="20"/>
        <v/>
      </c>
      <c r="J610" t="str">
        <f>CONCATENATE(IFERROR(VLOOKUP(ROWS($H$600:H610),$C$600:$F$664,4,0),""))</f>
        <v/>
      </c>
      <c r="K610" s="462" t="str">
        <f>CONCATENATE(N610,O610,P610,Q610,R610,S610,T610,U610,V610,W610,X610,Y610,Z610,AA610,AB610,AC610,AD610,AE610,AF610,AG610,AH610,AI610,AJ610,AK610,AL610,AM610,AN610,AO610,AP610,AQ610,AR610,AS610,AT610,AU610,AV610,AW610,AX610,AY610,AZ610,BA610,BB610,BC610,BD610)</f>
        <v/>
      </c>
      <c r="L610" s="337"/>
      <c r="M610" s="337"/>
      <c r="N610" s="337" t="str">
        <f>IF(CONCATENATE(N606,N607,N608,N609)&lt;&gt;"","",IF(LEN(CONCATENATE(N608))&lt;73,N608,""))</f>
        <v/>
      </c>
      <c r="O610" s="337" t="str">
        <f>IF(OR(CONCATENATE(O606,O607,O608,O609)&lt;&gt;"",AND(CONCATENATE(N610)&lt;&gt;"",N610="")),"",IF(LEN(CONCATENATE(N610,O605))&lt;73,O605,""))</f>
        <v/>
      </c>
      <c r="P610" s="337" t="str">
        <f>IF(OR(CONCATENATE(P606,P607,P608,P609)&lt;&gt;"",AND(CONCATENATE(N610,O610)&lt;&gt;"",O610="")),"",IF(LEN(CONCATENATE(N610,O610,P605))&lt;73,P605,""))</f>
        <v/>
      </c>
      <c r="Q610" s="337" t="str">
        <f>IF(OR(CONCATENATE(Q606,Q607,Q608,Q609)&lt;&gt;"",AND(CONCATENATE(N610,O610,P610)&lt;&gt;"",P610="")),"",IF(LEN(CONCATENATE(N610,O610,P610,Q605))&lt;73,Q605,""))</f>
        <v/>
      </c>
      <c r="R610" s="337" t="str">
        <f>IF(OR(CONCATENATE(R606,R607,R608,R609)&lt;&gt;"",AND(CONCATENATE(N610,O610,P610,Q610)&lt;&gt;"",Q610="")),"",IF(LEN(CONCATENATE(N610,O610,P610,Q610,R605))&lt;73,R605,""))</f>
        <v/>
      </c>
      <c r="S610" s="337" t="str">
        <f>IF(OR(CONCATENATE(S606,S607,S608,S609)&lt;&gt;"",AND(CONCATENATE(N610,O610,P610,Q610,R610)&lt;&gt;"",R610="")),"",IF(LEN(CONCATENATE(N610,O610,P610,Q610,R610,S605))&lt;73,S605,""))</f>
        <v/>
      </c>
      <c r="T610" s="337" t="str">
        <f>IF(OR(CONCATENATE(T606,T607,T608,T609)&lt;&gt;"",AND(CONCATENATE(N610,O610,P610,Q610,R610,S610)&lt;&gt;"",S610="")),"",IF(LEN(CONCATENATE(N610,O610,P610,Q610,R610,S610,T605))&lt;73,T605,""))</f>
        <v/>
      </c>
      <c r="U610" s="337" t="str">
        <f>IF(OR(CONCATENATE(U606,U607,U608,U609)&lt;&gt;"",AND(CONCATENATE(N610,O610,P610,Q610,R610,S610,T610)&lt;&gt;"",T610="")),"",IF(LEN(CONCATENATE(N610,O610,P610,Q610,R610,S610,T610,U605))&lt;73,U605,""))</f>
        <v/>
      </c>
      <c r="V610" s="337" t="str">
        <f>IF(OR(CONCATENATE(V606,V607,V608,V609)&lt;&gt;"",AND(CONCATENATE(N610,O610,P610,Q610,R610,S610,T610,U610)&lt;&gt;"",U610="")),"",IF(LEN(CONCATENATE(N610,O610,P610,Q610,R610,S610,T610,U610,V605))&lt;73,V605,""))</f>
        <v/>
      </c>
      <c r="W610" s="337" t="str">
        <f>IF(OR(CONCATENATE(W606,W607,W608,W609)&lt;&gt;"",AND(CONCATENATE(N610,O610,P610,Q610,R610,S610,T610,U610,V610)&lt;&gt;"",V610="")),"",IF(LEN(CONCATENATE(N610,O610,P610,Q610,R610,S610,T610,U610,V610,W605))&lt;73,W605,""))</f>
        <v/>
      </c>
      <c r="X610" s="337" t="str">
        <f>IF(OR(CONCATENATE(X606,X607,X608,X609)&lt;&gt;"",AND(CONCATENATE(N610,O610,P610,Q610,R610,S610,T610,U610,V610,W610)&lt;&gt;"",W610="")),"",IF(LEN(CONCATENATE(N610,O610,P610,Q610,R610,S610,T610,U610,V610,W610,X605))&lt;73,X605,""))</f>
        <v/>
      </c>
      <c r="Y610" s="337" t="str">
        <f>IF(OR(CONCATENATE(Y606,Y607,Y608,Y609)&lt;&gt;"",AND(CONCATENATE(N610,O610,P610,Q610,R610,S610,T610,U610,V610,W610,X610)&lt;&gt;"",X610="")),"",IF(LEN(CONCATENATE(N610,O610,P610,Q610,R610,S610,T610,U610,V610,W610,X610,Y605))&lt;73,Y605,""))</f>
        <v/>
      </c>
      <c r="Z610" s="337" t="str">
        <f>IF(OR(CONCATENATE(Z606,Z607,Z608,Z609)&lt;&gt;"",AND(CONCATENATE(N610,O610,P610,Q610,R610,S610,T610,U610,V610,W610,X610,Y610)&lt;&gt;"",Y610="")),"",IF(LEN(CONCATENATE(N610,O610,P610,Q610,R610,S610,T610,U610,V610,W610,X610,Y610,Z605))&lt;73,Z605,""))</f>
        <v/>
      </c>
      <c r="AA610" s="337" t="str">
        <f>IF(OR(CONCATENATE(AA606,AA607,AA608,AA609)&lt;&gt;"",AND(CONCATENATE(N610,O610,P610,Q610,R610,S610,T610,U610,V610,W610,X610,Y610,Z610)&lt;&gt;"",Z610="")),"",IF(LEN(CONCATENATE(N610,O610,P610,Q610,R610,S610,T610,U610,V610,W610,X610,Y610,Z610,AA605))&lt;73,AA605,""))</f>
        <v/>
      </c>
      <c r="AB610" s="337" t="str">
        <f>IF(OR(CONCATENATE(AB606,AB607,AB608,AB609)&lt;&gt;"",AND(CONCATENATE(N610,O610,P610,Q610,R610,S610,T610,U610,V610,W610,X610,Y610,Z610,AA610)&lt;&gt;"",AA610="")),"",IF(LEN(CONCATENATE(N610,O610,P610,Q610,R610,S610,T610,U610,V610,W610,X610,Y610,Z610,AA610,AB605))&lt;73,AB605,""))</f>
        <v/>
      </c>
      <c r="AC610" s="337" t="str">
        <f>IF(OR(CONCATENATE(AC606,AC607,AC608,AC609)&lt;&gt;"",AND(CONCATENATE(N610,O610,P610,Q610,R610,S610,T610,U610,V610,W610,X610,Y610,Z610,AA610,AB610)&lt;&gt;"",AB610="")),"",IF(LEN(CONCATENATE(N610,O610,P610,Q610,R610,S610,T610,U610,V610,W610,X610,Y610,Z610,AA610,AB610,AC605))&lt;73,AC605,""))</f>
        <v/>
      </c>
      <c r="AD610" s="337" t="str">
        <f>IF(OR(CONCATENATE(AD606,AD607,AD608,AD609)&lt;&gt;"",AND(CONCATENATE(N610,O610,P610,Q610,R610,S610,T610,U610,V610,W610,X610,Y610,Z610,AA610,AB610,AC610)&lt;&gt;"",AC610="")),"",IF(LEN(CONCATENATE(N610,O610,P610,Q610,R610,S610,T610,U610,V610,W610,X610,Y610,Z610,AA610,AB610,AC610,AD605))&lt;73,AD605,""))</f>
        <v/>
      </c>
      <c r="AE610" s="337" t="str">
        <f>IF(OR(CONCATENATE(AE606,AE607,AE608,AE609)&lt;&gt;"",AND(CONCATENATE(N610,O610,P610,Q610,R610,S610,T610,U610,V610,W610,X610,Y610,Z610,AA610,AB610,AC610,AD610)&lt;&gt;"",AD610="")),"",IF(LEN(CONCATENATE(N610,O610,P610,Q610,R610,S610,T610,U610,V610,W610,X610,Y610,Z610,AA610,AB610,AC610,AD610,AE605))&lt;73,AE605,""))</f>
        <v/>
      </c>
      <c r="AF610" s="337" t="str">
        <f>IF(OR(CONCATENATE(AF606,AF607,AF608,AF609)&lt;&gt;"",AND(CONCATENATE(N610,O610,P610,Q610,R610,S610,T610,U610,V610,W610,X610,Y610,Z610,AA610,AB610,AC610,AD610,AE610)&lt;&gt;"",AE610="")),"",IF(LEN(CONCATENATE(N610,O610,P610,Q610,R610,S610,T610,U610,V610,W610,X610,Y610,Z610,AA610,AB610,AC610,AD610,AE610,AF605))&lt;73,AF605,""))</f>
        <v/>
      </c>
      <c r="AG610" s="337"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7"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7"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7"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7"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7"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7"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7"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7"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7"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7"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7"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7"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7"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7"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7"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7"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7"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7"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7"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7"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7"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7"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63"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5" customHeight="1" hidden="1">
      <c r="A611">
        <v>162.0</v>
      </c>
      <c r="B611" t="str">
        <f>'2'!H32</f>
        <v>Bez komentáře</v>
      </c>
      <c r="C611">
        <f>IF(OR(E611="Bez komentáře",E611=""),0,MAX($C$599:C610)+1)</f>
        <v>0.0</v>
      </c>
      <c r="D611">
        <v>30.0</v>
      </c>
      <c r="E611" t="str">
        <f>K613</f>
        <v/>
      </c>
      <c r="F611">
        <v>2.0</v>
      </c>
      <c r="G611" s="302" t="str">
        <f>IFERROR(VLOOKUP(ROWS($G$600:G611),$C$600:$E$664,2,0),"")</f>
        <v/>
      </c>
      <c r="H611" s="302" t="str">
        <f>IFERROR(VLOOKUP(ROWS($H$600:H611),$C$600:$E$664,3,0),"")</f>
        <v/>
      </c>
      <c r="I611" s="302" t="str">
        <f t="shared" si="20"/>
        <v/>
      </c>
      <c r="J611" t="str">
        <f>CONCATENATE(IFERROR(VLOOKUP(ROWS($H$600:H611),$C$600:$F$664,4,0),""))</f>
        <v/>
      </c>
      <c r="K611" s="458" t="s">
        <v>9075</v>
      </c>
      <c r="L611" s="459">
        <f>A601</f>
        <v>30.0</v>
      </c>
      <c r="M611" s="459" t="str">
        <f>B601</f>
        <v>Bez komentáře</v>
      </c>
      <c r="N611" s="459" t="str">
        <f>MID($M611,1,SEARCH(" ",$M611))</f>
        <v xml:space="preserve">Bez </v>
      </c>
      <c r="O611" s="459" t="str">
        <f>IFERROR(MID($M611,LEN(CONCATENATE($N611))+1,SEARCH(" ",$M611,LEN(CONCATENATE($N611))+1)-LEN(CONCATENATE($N611))),IF(LEN(CONCATENATE($N611))&lt;LEN($M611),MID($M611,LEN(CONCATENATE($N611))+1,40),""))</f>
        <v>komentáře</v>
      </c>
      <c r="P611" s="459" t="str">
        <f>IFERROR(MID($M611,LEN(CONCATENATE($N611,O611))+1,SEARCH(" ",$M611,LEN(CONCATENATE($N611,O611))+1)-LEN(CONCATENATE($N611,O611))),IF(LEN(CONCATENATE($N611,O611))&lt;LEN($M611),MID($M611,LEN(CONCATENATE($N611,O611))+1,40),""))</f>
        <v/>
      </c>
      <c r="Q611" s="459" t="str">
        <f>IFERROR(MID($M611,LEN(CONCATENATE($N611,O611,P611))+1,SEARCH(" ",$M611,LEN(CONCATENATE($N611,O611,P611))+1)-LEN(CONCATENATE($N611,O611,P611))),IF(LEN(CONCATENATE($N611,O611,P611))&lt;LEN($M611),MID($M611,LEN(CONCATENATE($N611,O611,P611))+1,40),""))</f>
        <v/>
      </c>
      <c r="R611" s="459" t="str">
        <f>IFERROR(MID($M611,LEN(CONCATENATE($N611,O611,P611,Q611))+1,SEARCH(" ",$M611,LEN(CONCATENATE($N611,O611,P611,Q611))+1)-LEN(CONCATENATE($N611,O611,P611,Q611))),IF(LEN(CONCATENATE($N611,O611,P611,Q611))&lt;LEN($M611),MID($M611,LEN(CONCATENATE($N611,O611,P611,Q611))+1,40),""))</f>
        <v/>
      </c>
      <c r="S611" s="459" t="str">
        <f>IFERROR(MID($M611,LEN(CONCATENATE(N611,O611,P611,Q611,R611))+1,SEARCH(" ",$M611,LEN(CONCATENATE(N611,O611,P611,Q611,R611))+1)-LEN(CONCATENATE(N611,O611,P611,Q611,R611))),IF(LEN(CONCATENATE(N611,O611,P611,Q611,R611))&lt;LEN($M611),MID($M611,LEN(CONCATENATE(N611,O611,P611,Q611,R611))+1,40),""))</f>
        <v/>
      </c>
      <c r="T611" s="459" t="str">
        <f>IFERROR(MID($M611,LEN(CONCATENATE(N611,O611,P611,Q611,R611,S611))+1,SEARCH(" ",$M611,LEN(CONCATENATE(N611,O611,P611,Q611,R611,S611))+1)-LEN(CONCATENATE(N611,O611,P611,Q611,R611,S611))),IF(LEN(CONCATENATE(N611,O611,P611,Q611,R611,S611))&lt;LEN($M611),MID($M611,LEN(CONCATENATE(N611,O611,P611,Q611,R611,S611))+1,40),""))</f>
        <v/>
      </c>
      <c r="U611" s="459"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9"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9"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9"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9"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9"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9"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9"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9"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9"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9"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9"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9"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9"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9"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9"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9"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9"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9"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9"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9"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9"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9"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9"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9"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9"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9"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9"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9"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9"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9"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9"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9"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9"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9"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60"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3:56" ht="15" customHeight="1" hidden="1">
      <c r="C612">
        <f>IF(OR(E612="Bez komentáře",E612=""),0,MAX($C$599:C611)+1)</f>
        <v>0.0</v>
      </c>
      <c r="D612">
        <v>30.0</v>
      </c>
      <c r="E612" t="str">
        <f>K614</f>
        <v/>
      </c>
      <c r="F612">
        <v>3.0</v>
      </c>
      <c r="G612" s="302" t="str">
        <f>IFERROR(VLOOKUP(ROWS($G$600:G612),$C$600:$E$664,2,0),"")</f>
        <v/>
      </c>
      <c r="H612" s="302" t="str">
        <f>IFERROR(VLOOKUP(ROWS($H$600:H612),$C$600:$E$664,3,0),"")</f>
        <v/>
      </c>
      <c r="I612" s="302" t="str">
        <f t="shared" si="20"/>
        <v/>
      </c>
      <c r="J612" t="str">
        <f>CONCATENATE(IFERROR(VLOOKUP(ROWS($H$600:H612),$C$600:$F$664,4,0),""))</f>
        <v/>
      </c>
      <c r="K612" s="336" t="str">
        <f t="shared" si="24" ref="K612:K61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61" t="str">
        <f>IF(LEN(CONCATENATE(N611,O611,P611,Q611,R611,S611,T611,U611,V611,W611,X611,Y611,Z611,AA611,AB611,AC611,AD611,AE611,AF611,AG611,AH611,AI611,AJ611,AK611,AL611,AM611,AN611,AO611,AP611,AQ611,AR611,AS611,AT611,AU611,AV611,AW611,AX611,AY611,AZ611,BA611,BB611,BC611,BD611))&lt;73,BD611,"")</f>
        <v/>
      </c>
    </row>
    <row r="613" spans="3:56" ht="15" customHeight="1" hidden="1">
      <c r="C613">
        <f>IF(OR(E613="Bez komentáře",E613=""),0,MAX($C$599:C612)+1)</f>
        <v>0.0</v>
      </c>
      <c r="D613">
        <v>30.0</v>
      </c>
      <c r="E613" t="str">
        <f>K615</f>
        <v/>
      </c>
      <c r="F613">
        <v>4.0</v>
      </c>
      <c r="G613" s="302" t="str">
        <f>IFERROR(VLOOKUP(ROWS($G$600:G613),$C$600:$E$664,2,0),"")</f>
        <v/>
      </c>
      <c r="H613" s="302" t="str">
        <f>IFERROR(VLOOKUP(ROWS($H$600:H613),$C$600:$E$664,3,0),"")</f>
        <v/>
      </c>
      <c r="I613" s="302" t="str">
        <f t="shared" si="20"/>
        <v/>
      </c>
      <c r="J613" t="str">
        <f>CONCATENATE(IFERROR(VLOOKUP(ROWS($H$600:H613),$C$600:$F$664,4,0),""))</f>
        <v/>
      </c>
      <c r="K613" s="336" t="str">
        <f t="shared" si="24"/>
        <v/>
      </c>
      <c r="M613" s="359"/>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61"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3:56" ht="15" customHeight="1" hidden="1">
      <c r="C614">
        <f>IF(OR(E614="Bez komentáře",E614=""),0,MAX($C$599:C613)+1)</f>
        <v>0.0</v>
      </c>
      <c r="D614">
        <v>30.0</v>
      </c>
      <c r="E614" t="str">
        <f>K616</f>
        <v/>
      </c>
      <c r="F614">
        <v>5.0</v>
      </c>
      <c r="G614" s="302" t="str">
        <f>IFERROR(VLOOKUP(ROWS($G$600:G614),$C$600:$E$664,2,0),"")</f>
        <v/>
      </c>
      <c r="H614" s="302" t="str">
        <f>IFERROR(VLOOKUP(ROWS($H$600:H614),$C$600:$E$664,3,0),"")</f>
        <v/>
      </c>
      <c r="I614" s="302" t="str">
        <f t="shared" si="20"/>
        <v/>
      </c>
      <c r="J614" t="str">
        <f>CONCATENATE(IFERROR(VLOOKUP(ROWS($H$600:H614),$C$600:$F$664,4,0),""))</f>
        <v/>
      </c>
      <c r="K614" s="336"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61"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3:56" ht="15" customHeight="1" hidden="1">
      <c r="C615">
        <f>IF(OR(E615="Bez komentáře",E615=""),0,MAX($C$599:C614)+1)</f>
        <v>0.0</v>
      </c>
      <c r="D615">
        <v>61.0</v>
      </c>
      <c r="E615" t="str">
        <f>K618</f>
        <v>Bez komentáře</v>
      </c>
      <c r="F615">
        <v>1.0</v>
      </c>
      <c r="G615" s="302" t="str">
        <f>IFERROR(VLOOKUP(ROWS($G$600:G615),$C$600:$E$664,2,0),"")</f>
        <v/>
      </c>
      <c r="H615" s="302" t="str">
        <f>IFERROR(VLOOKUP(ROWS($H$600:H615),$C$600:$E$664,3,0),"")</f>
        <v/>
      </c>
      <c r="I615" s="302" t="str">
        <f t="shared" si="20"/>
        <v/>
      </c>
      <c r="J615" t="str">
        <f>CONCATENATE(IFERROR(VLOOKUP(ROWS($H$600:H615),$C$600:$F$664,4,0),""))</f>
        <v/>
      </c>
      <c r="K615" s="336"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61"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3:56" ht="15" customHeight="1" hidden="1" thickBot="1">
      <c r="C616">
        <f>IF(OR(E616="Bez komentáře",E616=""),0,MAX($C$599:C615)+1)</f>
        <v>0.0</v>
      </c>
      <c r="D616">
        <v>61.0</v>
      </c>
      <c r="E616" t="str">
        <f>K619</f>
        <v/>
      </c>
      <c r="F616">
        <v>2.0</v>
      </c>
      <c r="G616" s="302" t="str">
        <f>IFERROR(VLOOKUP(ROWS($G$600:G616),$C$600:$E$664,2,0),"")</f>
        <v/>
      </c>
      <c r="H616" s="302" t="str">
        <f>IFERROR(VLOOKUP(ROWS($H$600:H616),$C$600:$E$664,3,0),"")</f>
        <v/>
      </c>
      <c r="I616" s="302" t="str">
        <f t="shared" si="20"/>
        <v/>
      </c>
      <c r="J616" t="str">
        <f>CONCATENATE(IFERROR(VLOOKUP(ROWS($H$600:H616),$C$600:$F$664,4,0),""))</f>
        <v/>
      </c>
      <c r="K616" s="462" t="str">
        <f>CONCATENATE(N616,O616,P616,Q616,R616,S616,T616,U616,V616,W616,X616,Y616,Z616,AA616,AB616,AC616,AD616,AE616,AF616,AG616,AH616,AI616,AJ616,AK616,AL616,AM616,AN616,AO616,AP616,AQ616,AR616,AS616,AT616,AU616,AV616,AW616,AX616,AY616,AZ616,BA616,BB616,BC616,BD616)</f>
        <v/>
      </c>
      <c r="L616" s="337"/>
      <c r="M616" s="337"/>
      <c r="N616" s="337" t="str">
        <f>IF(CONCATENATE(N612,N613,N614,N615)&lt;&gt;"","",IF(LEN(CONCATENATE(N614))&lt;73,N614,""))</f>
        <v/>
      </c>
      <c r="O616" s="337" t="str">
        <f>IF(OR(CONCATENATE(O612,O613,O614,O615)&lt;&gt;"",AND(CONCATENATE(N616)&lt;&gt;"",N616="")),"",IF(LEN(CONCATENATE(N616,O611))&lt;73,O611,""))</f>
        <v/>
      </c>
      <c r="P616" s="337" t="str">
        <f>IF(OR(CONCATENATE(P612,P613,P614,P615)&lt;&gt;"",AND(CONCATENATE(N616,O616)&lt;&gt;"",O616="")),"",IF(LEN(CONCATENATE(N616,O616,P611))&lt;73,P611,""))</f>
        <v/>
      </c>
      <c r="Q616" s="337" t="str">
        <f>IF(OR(CONCATENATE(Q612,Q613,Q614,Q615)&lt;&gt;"",AND(CONCATENATE(N616,O616,P616)&lt;&gt;"",P616="")),"",IF(LEN(CONCATENATE(N616,O616,P616,Q611))&lt;73,Q611,""))</f>
        <v/>
      </c>
      <c r="R616" s="337" t="str">
        <f>IF(OR(CONCATENATE(R612,R613,R614,R615)&lt;&gt;"",AND(CONCATENATE(N616,O616,P616,Q616)&lt;&gt;"",Q616="")),"",IF(LEN(CONCATENATE(N616,O616,P616,Q616,R611))&lt;73,R611,""))</f>
        <v/>
      </c>
      <c r="S616" s="337" t="str">
        <f>IF(OR(CONCATENATE(S612,S613,S614,S615)&lt;&gt;"",AND(CONCATENATE(N616,O616,P616,Q616,R616)&lt;&gt;"",R616="")),"",IF(LEN(CONCATENATE(N616,O616,P616,Q616,R616,S611))&lt;73,S611,""))</f>
        <v/>
      </c>
      <c r="T616" s="337" t="str">
        <f>IF(OR(CONCATENATE(T612,T613,T614,T615)&lt;&gt;"",AND(CONCATENATE(N616,O616,P616,Q616,R616,S616)&lt;&gt;"",S616="")),"",IF(LEN(CONCATENATE(N616,O616,P616,Q616,R616,S616,T611))&lt;73,T611,""))</f>
        <v/>
      </c>
      <c r="U616" s="337" t="str">
        <f>IF(OR(CONCATENATE(U612,U613,U614,U615)&lt;&gt;"",AND(CONCATENATE(N616,O616,P616,Q616,R616,S616,T616)&lt;&gt;"",T616="")),"",IF(LEN(CONCATENATE(N616,O616,P616,Q616,R616,S616,T616,U611))&lt;73,U611,""))</f>
        <v/>
      </c>
      <c r="V616" s="337" t="str">
        <f>IF(OR(CONCATENATE(V612,V613,V614,V615)&lt;&gt;"",AND(CONCATENATE(N616,O616,P616,Q616,R616,S616,T616,U616)&lt;&gt;"",U616="")),"",IF(LEN(CONCATENATE(N616,O616,P616,Q616,R616,S616,T616,U616,V611))&lt;73,V611,""))</f>
        <v/>
      </c>
      <c r="W616" s="337" t="str">
        <f>IF(OR(CONCATENATE(W612,W613,W614,W615)&lt;&gt;"",AND(CONCATENATE(N616,O616,P616,Q616,R616,S616,T616,U616,V616)&lt;&gt;"",V616="")),"",IF(LEN(CONCATENATE(N616,O616,P616,Q616,R616,S616,T616,U616,V616,W611))&lt;73,W611,""))</f>
        <v/>
      </c>
      <c r="X616" s="337" t="str">
        <f>IF(OR(CONCATENATE(X612,X613,X614,X615)&lt;&gt;"",AND(CONCATENATE(N616,O616,P616,Q616,R616,S616,T616,U616,V616,W616)&lt;&gt;"",W616="")),"",IF(LEN(CONCATENATE(N616,O616,P616,Q616,R616,S616,T616,U616,V616,W616,X611))&lt;73,X611,""))</f>
        <v/>
      </c>
      <c r="Y616" s="337" t="str">
        <f>IF(OR(CONCATENATE(Y612,Y613,Y614,Y615)&lt;&gt;"",AND(CONCATENATE(N616,O616,P616,Q616,R616,S616,T616,U616,V616,W616,X616)&lt;&gt;"",X616="")),"",IF(LEN(CONCATENATE(N616,O616,P616,Q616,R616,S616,T616,U616,V616,W616,X616,Y611))&lt;73,Y611,""))</f>
        <v/>
      </c>
      <c r="Z616" s="337" t="str">
        <f>IF(OR(CONCATENATE(Z612,Z613,Z614,Z615)&lt;&gt;"",AND(CONCATENATE(N616,O616,P616,Q616,R616,S616,T616,U616,V616,W616,X616,Y616)&lt;&gt;"",Y616="")),"",IF(LEN(CONCATENATE(N616,O616,P616,Q616,R616,S616,T616,U616,V616,W616,X616,Y616,Z611))&lt;73,Z611,""))</f>
        <v/>
      </c>
      <c r="AA616" s="337" t="str">
        <f>IF(OR(CONCATENATE(AA612,AA613,AA614,AA615)&lt;&gt;"",AND(CONCATENATE(N616,O616,P616,Q616,R616,S616,T616,U616,V616,W616,X616,Y616,Z616)&lt;&gt;"",Z616="")),"",IF(LEN(CONCATENATE(N616,O616,P616,Q616,R616,S616,T616,U616,V616,W616,X616,Y616,Z616,AA611))&lt;73,AA611,""))</f>
        <v/>
      </c>
      <c r="AB616" s="337" t="str">
        <f>IF(OR(CONCATENATE(AB612,AB613,AB614,AB615)&lt;&gt;"",AND(CONCATENATE(N616,O616,P616,Q616,R616,S616,T616,U616,V616,W616,X616,Y616,Z616,AA616)&lt;&gt;"",AA616="")),"",IF(LEN(CONCATENATE(N616,O616,P616,Q616,R616,S616,T616,U616,V616,W616,X616,Y616,Z616,AA616,AB611))&lt;73,AB611,""))</f>
        <v/>
      </c>
      <c r="AC616" s="337" t="str">
        <f>IF(OR(CONCATENATE(AC612,AC613,AC614,AC615)&lt;&gt;"",AND(CONCATENATE(N616,O616,P616,Q616,R616,S616,T616,U616,V616,W616,X616,Y616,Z616,AA616,AB616)&lt;&gt;"",AB616="")),"",IF(LEN(CONCATENATE(N616,O616,P616,Q616,R616,S616,T616,U616,V616,W616,X616,Y616,Z616,AA616,AB616,AC611))&lt;73,AC611,""))</f>
        <v/>
      </c>
      <c r="AD616" s="337" t="str">
        <f>IF(OR(CONCATENATE(AD612,AD613,AD614,AD615)&lt;&gt;"",AND(CONCATENATE(N616,O616,P616,Q616,R616,S616,T616,U616,V616,W616,X616,Y616,Z616,AA616,AB616,AC616)&lt;&gt;"",AC616="")),"",IF(LEN(CONCATENATE(N616,O616,P616,Q616,R616,S616,T616,U616,V616,W616,X616,Y616,Z616,AA616,AB616,AC616,AD611))&lt;73,AD611,""))</f>
        <v/>
      </c>
      <c r="AE616" s="337" t="str">
        <f>IF(OR(CONCATENATE(AE612,AE613,AE614,AE615)&lt;&gt;"",AND(CONCATENATE(N616,O616,P616,Q616,R616,S616,T616,U616,V616,W616,X616,Y616,Z616,AA616,AB616,AC616,AD616)&lt;&gt;"",AD616="")),"",IF(LEN(CONCATENATE(N616,O616,P616,Q616,R616,S616,T616,U616,V616,W616,X616,Y616,Z616,AA616,AB616,AC616,AD616,AE611))&lt;73,AE611,""))</f>
        <v/>
      </c>
      <c r="AF616" s="337" t="str">
        <f>IF(OR(CONCATENATE(AF612,AF613,AF614,AF615)&lt;&gt;"",AND(CONCATENATE(N616,O616,P616,Q616,R616,S616,T616,U616,V616,W616,X616,Y616,Z616,AA616,AB616,AC616,AD616,AE616)&lt;&gt;"",AE616="")),"",IF(LEN(CONCATENATE(N616,O616,P616,Q616,R616,S616,T616,U616,V616,W616,X616,Y616,Z616,AA616,AB616,AC616,AD616,AE616,AF611))&lt;73,AF611,""))</f>
        <v/>
      </c>
      <c r="AG616" s="337"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7"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7"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7"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7"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7"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7"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7"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7"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7"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7"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7"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7"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7"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7"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7"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7"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7"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7"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7"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7"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7"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7"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63"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3:56" ht="15" customHeight="1" hidden="1">
      <c r="C617">
        <f>IF(OR(E617="Bez komentáře",E617=""),0,MAX($C$599:C616)+1)</f>
        <v>0.0</v>
      </c>
      <c r="D617">
        <v>61.0</v>
      </c>
      <c r="E617" t="str">
        <f>K620</f>
        <v/>
      </c>
      <c r="F617">
        <v>3.0</v>
      </c>
      <c r="G617" s="302" t="str">
        <f>IFERROR(VLOOKUP(ROWS($G$600:G617),$C$600:$E$664,2,0),"")</f>
        <v/>
      </c>
      <c r="H617" s="302" t="str">
        <f>IFERROR(VLOOKUP(ROWS($H$600:H617),$C$600:$E$664,3,0),"")</f>
        <v/>
      </c>
      <c r="I617" s="302" t="str">
        <f t="shared" si="20"/>
        <v/>
      </c>
      <c r="J617" t="str">
        <f>CONCATENATE(IFERROR(VLOOKUP(ROWS($H$600:H617),$C$600:$F$664,4,0),""))</f>
        <v/>
      </c>
      <c r="K617" s="458" t="s">
        <v>9075</v>
      </c>
      <c r="L617" s="459">
        <f>A602</f>
        <v>61.0</v>
      </c>
      <c r="M617" s="459" t="str">
        <f>B602</f>
        <v>Bez komentáře</v>
      </c>
      <c r="N617" s="459" t="str">
        <f>MID($M617,1,SEARCH(" ",$M617))</f>
        <v xml:space="preserve">Bez </v>
      </c>
      <c r="O617" s="459" t="str">
        <f>IFERROR(MID($M617,LEN(CONCATENATE($N617))+1,SEARCH(" ",$M617,LEN(CONCATENATE($N617))+1)-LEN(CONCATENATE($N617))),IF(LEN(CONCATENATE($N617))&lt;LEN($M617),MID($M617,LEN(CONCATENATE($N617))+1,40),""))</f>
        <v>komentáře</v>
      </c>
      <c r="P617" s="459" t="str">
        <f>IFERROR(MID($M617,LEN(CONCATENATE($N617,O617))+1,SEARCH(" ",$M617,LEN(CONCATENATE($N617,O617))+1)-LEN(CONCATENATE($N617,O617))),IF(LEN(CONCATENATE($N617,O617))&lt;LEN($M617),MID($M617,LEN(CONCATENATE($N617,O617))+1,40),""))</f>
        <v/>
      </c>
      <c r="Q617" s="459" t="str">
        <f>IFERROR(MID($M617,LEN(CONCATENATE($N617,O617,P617))+1,SEARCH(" ",$M617,LEN(CONCATENATE($N617,O617,P617))+1)-LEN(CONCATENATE($N617,O617,P617))),IF(LEN(CONCATENATE($N617,O617,P617))&lt;LEN($M617),MID($M617,LEN(CONCATENATE($N617,O617,P617))+1,40),""))</f>
        <v/>
      </c>
      <c r="R617" s="459" t="str">
        <f>IFERROR(MID($M617,LEN(CONCATENATE($N617,O617,P617,Q617))+1,SEARCH(" ",$M617,LEN(CONCATENATE($N617,O617,P617,Q617))+1)-LEN(CONCATENATE($N617,O617,P617,Q617))),IF(LEN(CONCATENATE($N617,O617,P617,Q617))&lt;LEN($M617),MID($M617,LEN(CONCATENATE($N617,O617,P617,Q617))+1,40),""))</f>
        <v/>
      </c>
      <c r="S617" s="459" t="str">
        <f>IFERROR(MID($M617,LEN(CONCATENATE(N617,O617,P617,Q617,R617))+1,SEARCH(" ",$M617,LEN(CONCATENATE(N617,O617,P617,Q617,R617))+1)-LEN(CONCATENATE(N617,O617,P617,Q617,R617))),IF(LEN(CONCATENATE(N617,O617,P617,Q617,R617))&lt;LEN($M617),MID($M617,LEN(CONCATENATE(N617,O617,P617,Q617,R617))+1,40),""))</f>
        <v/>
      </c>
      <c r="T617" s="459" t="str">
        <f>IFERROR(MID($M617,LEN(CONCATENATE(N617,O617,P617,Q617,R617,S617))+1,SEARCH(" ",$M617,LEN(CONCATENATE(N617,O617,P617,Q617,R617,S617))+1)-LEN(CONCATENATE(N617,O617,P617,Q617,R617,S617))),IF(LEN(CONCATENATE(N617,O617,P617,Q617,R617,S617))&lt;LEN($M617),MID($M617,LEN(CONCATENATE(N617,O617,P617,Q617,R617,S617))+1,40),""))</f>
        <v/>
      </c>
      <c r="U617" s="459"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9"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9"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9"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9"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9"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9"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9"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9"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9"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9"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9"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9"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9"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9"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9"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9"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9"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9"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9"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9"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9"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9"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9"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9"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9"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9"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9"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9"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9"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9"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9"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9"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9"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9"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60"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5" customHeight="1" hidden="1">
      <c r="C618">
        <f>IF(OR(E618="Bez komentáře",E618=""),0,MAX($C$599:C617)+1)</f>
        <v>0.0</v>
      </c>
      <c r="D618">
        <v>61.0</v>
      </c>
      <c r="E618" t="str">
        <f>K621</f>
        <v/>
      </c>
      <c r="F618">
        <v>4.0</v>
      </c>
      <c r="G618" s="302" t="str">
        <f>IFERROR(VLOOKUP(ROWS($G$600:G618),$C$600:$E$664,2,0),"")</f>
        <v/>
      </c>
      <c r="H618" s="302" t="str">
        <f>IFERROR(VLOOKUP(ROWS($H$600:H618),$C$600:$E$664,3,0),"")</f>
        <v/>
      </c>
      <c r="I618" s="302" t="str">
        <f t="shared" si="20"/>
        <v/>
      </c>
      <c r="J618" t="str">
        <f>CONCATENATE(IFERROR(VLOOKUP(ROWS($H$600:H618),$C$600:$F$664,4,0),""))</f>
        <v/>
      </c>
      <c r="K618" s="336" t="str">
        <f t="shared" si="25" ref="K618:K620">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61" t="str">
        <f>IF(LEN(CONCATENATE(N617,O617,P617,Q617,R617,S617,T617,U617,V617,W617,X617,Y617,Z617,AA617,AB617,AC617,AD617,AE617,AF617,AG617,AH617,AI617,AJ617,AK617,AL617,AM617,AN617,AO617,AP617,AQ617,AR617,AS617,AT617,AU617,AV617,AW617,AX617,AY617,AZ617,BA617,BB617,BC617,BD617))&lt;73,BD617,"")</f>
        <v/>
      </c>
    </row>
    <row r="619" spans="3:56" ht="15" customHeight="1" hidden="1">
      <c r="C619">
        <f>IF(OR(E619="Bez komentáře",E619=""),0,MAX($C$599:C618)+1)</f>
        <v>0.0</v>
      </c>
      <c r="D619">
        <v>61.0</v>
      </c>
      <c r="E619" t="str">
        <f>K622</f>
        <v/>
      </c>
      <c r="F619">
        <v>5.0</v>
      </c>
      <c r="G619" s="302" t="str">
        <f>IFERROR(VLOOKUP(ROWS($G$600:G619),$C$600:$E$664,2,0),"")</f>
        <v/>
      </c>
      <c r="H619" s="302" t="str">
        <f>IFERROR(VLOOKUP(ROWS($H$600:H619),$C$600:$E$664,3,0),"")</f>
        <v/>
      </c>
      <c r="I619" s="302" t="str">
        <f t="shared" si="20"/>
        <v/>
      </c>
      <c r="J619" t="str">
        <f>CONCATENATE(IFERROR(VLOOKUP(ROWS($H$600:H619),$C$600:$F$664,4,0),""))</f>
        <v/>
      </c>
      <c r="K619" s="336" t="str">
        <f t="shared" si="25"/>
        <v/>
      </c>
      <c r="M619" s="359"/>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61"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5" customHeight="1" hidden="1">
      <c r="C620">
        <f>IF(OR(E620="Bez komentáře",E620=""),0,MAX($C$599:C619)+1)</f>
        <v>0.0</v>
      </c>
      <c r="D620">
        <v>62.0</v>
      </c>
      <c r="E620" t="str">
        <f>K624</f>
        <v>Bez komentáře</v>
      </c>
      <c r="F620">
        <v>1.0</v>
      </c>
      <c r="G620" s="302" t="str">
        <f>IFERROR(VLOOKUP(ROWS($G$600:G620),$C$600:$E$664,2,0),"")</f>
        <v/>
      </c>
      <c r="H620" s="302" t="str">
        <f>IFERROR(VLOOKUP(ROWS($H$600:H620),$C$600:$E$664,3,0),"")</f>
        <v/>
      </c>
      <c r="I620" s="302" t="str">
        <f t="shared" si="20"/>
        <v/>
      </c>
      <c r="J620" t="str">
        <f>CONCATENATE(IFERROR(VLOOKUP(ROWS($H$600:H620),$C$600:$F$664,4,0),""))</f>
        <v/>
      </c>
      <c r="K620" s="336"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61"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5" customHeight="1" hidden="1">
      <c r="C621">
        <f>IF(OR(E621="Bez komentáře",E621=""),0,MAX($C$599:C620)+1)</f>
        <v>0.0</v>
      </c>
      <c r="D621">
        <v>62.0</v>
      </c>
      <c r="E621" t="str">
        <f>K625</f>
        <v/>
      </c>
      <c r="F621">
        <v>2.0</v>
      </c>
      <c r="G621" s="302" t="str">
        <f>IFERROR(VLOOKUP(ROWS($G$600:G621),$C$600:$E$664,2,0),"")</f>
        <v/>
      </c>
      <c r="H621" s="302" t="str">
        <f>IFERROR(VLOOKUP(ROWS($H$600:H621),$C$600:$E$664,3,0),"")</f>
        <v/>
      </c>
      <c r="I621" s="302" t="str">
        <f t="shared" si="20"/>
        <v/>
      </c>
      <c r="J621" t="str">
        <f>CONCATENATE(IFERROR(VLOOKUP(ROWS($H$600:H621),$C$600:$F$664,4,0),""))</f>
        <v/>
      </c>
      <c r="K621" s="336"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61"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5" customHeight="1" hidden="1" thickBot="1">
      <c r="C622">
        <f>IF(OR(E622="Bez komentáře",E622=""),0,MAX($C$599:C621)+1)</f>
        <v>0.0</v>
      </c>
      <c r="D622">
        <v>62.0</v>
      </c>
      <c r="E622" t="str">
        <f>K626</f>
        <v/>
      </c>
      <c r="F622">
        <v>3.0</v>
      </c>
      <c r="G622" s="302" t="str">
        <f>IFERROR(VLOOKUP(ROWS($G$600:G622),$C$600:$E$664,2,0),"")</f>
        <v/>
      </c>
      <c r="H622" s="302" t="str">
        <f>IFERROR(VLOOKUP(ROWS($H$600:H622),$C$600:$E$664,3,0),"")</f>
        <v/>
      </c>
      <c r="I622" s="302" t="str">
        <f t="shared" si="20"/>
        <v/>
      </c>
      <c r="J622" t="str">
        <f>CONCATENATE(IFERROR(VLOOKUP(ROWS($H$600:H622),$C$600:$F$664,4,0),""))</f>
        <v/>
      </c>
      <c r="K622" s="462" t="str">
        <f>CONCATENATE(N622,O622,P622,Q622,R622,S622,T622,U622,V622,W622,X622,Y622,Z622,AA622,AB622,AC622,AD622,AE622,AF622,AG622,AH622,AI622,AJ622,AK622,AL622,AM622,AN622,AO622,AP622,AQ622,AR622,AS622,AT622,AU622,AV622,AW622,AX622,AY622,AZ622,BA622,BB622,BC622,BD622)</f>
        <v/>
      </c>
      <c r="L622" s="337"/>
      <c r="M622" s="337"/>
      <c r="N622" s="337" t="str">
        <f>IF(CONCATENATE(N618,N619,N620,N621)&lt;&gt;"","",IF(LEN(CONCATENATE(N620))&lt;73,N620,""))</f>
        <v/>
      </c>
      <c r="O622" s="337" t="str">
        <f>IF(OR(CONCATENATE(O618,O619,O620,O621)&lt;&gt;"",AND(CONCATENATE(N622)&lt;&gt;"",N622="")),"",IF(LEN(CONCATENATE(N622,O617))&lt;73,O617,""))</f>
        <v/>
      </c>
      <c r="P622" s="337" t="str">
        <f>IF(OR(CONCATENATE(P618,P619,P620,P621)&lt;&gt;"",AND(CONCATENATE(N622,O622)&lt;&gt;"",O622="")),"",IF(LEN(CONCATENATE(N622,O622,P617))&lt;73,P617,""))</f>
        <v/>
      </c>
      <c r="Q622" s="337" t="str">
        <f>IF(OR(CONCATENATE(Q618,Q619,Q620,Q621)&lt;&gt;"",AND(CONCATENATE(N622,O622,P622)&lt;&gt;"",P622="")),"",IF(LEN(CONCATENATE(N622,O622,P622,Q617))&lt;73,Q617,""))</f>
        <v/>
      </c>
      <c r="R622" s="337" t="str">
        <f>IF(OR(CONCATENATE(R618,R619,R620,R621)&lt;&gt;"",AND(CONCATENATE(N622,O622,P622,Q622)&lt;&gt;"",Q622="")),"",IF(LEN(CONCATENATE(N622,O622,P622,Q622,R617))&lt;73,R617,""))</f>
        <v/>
      </c>
      <c r="S622" s="337" t="str">
        <f>IF(OR(CONCATENATE(S618,S619,S620,S621)&lt;&gt;"",AND(CONCATENATE(N622,O622,P622,Q622,R622)&lt;&gt;"",R622="")),"",IF(LEN(CONCATENATE(N622,O622,P622,Q622,R622,S617))&lt;73,S617,""))</f>
        <v/>
      </c>
      <c r="T622" s="337" t="str">
        <f>IF(OR(CONCATENATE(T618,T619,T620,T621)&lt;&gt;"",AND(CONCATENATE(N622,O622,P622,Q622,R622,S622)&lt;&gt;"",S622="")),"",IF(LEN(CONCATENATE(N622,O622,P622,Q622,R622,S622,T617))&lt;73,T617,""))</f>
        <v/>
      </c>
      <c r="U622" s="337" t="str">
        <f>IF(OR(CONCATENATE(U618,U619,U620,U621)&lt;&gt;"",AND(CONCATENATE(N622,O622,P622,Q622,R622,S622,T622)&lt;&gt;"",T622="")),"",IF(LEN(CONCATENATE(N622,O622,P622,Q622,R622,S622,T622,U617))&lt;73,U617,""))</f>
        <v/>
      </c>
      <c r="V622" s="337" t="str">
        <f>IF(OR(CONCATENATE(V618,V619,V620,V621)&lt;&gt;"",AND(CONCATENATE(N622,O622,P622,Q622,R622,S622,T622,U622)&lt;&gt;"",U622="")),"",IF(LEN(CONCATENATE(N622,O622,P622,Q622,R622,S622,T622,U622,V617))&lt;73,V617,""))</f>
        <v/>
      </c>
      <c r="W622" s="337" t="str">
        <f>IF(OR(CONCATENATE(W618,W619,W620,W621)&lt;&gt;"",AND(CONCATENATE(N622,O622,P622,Q622,R622,S622,T622,U622,V622)&lt;&gt;"",V622="")),"",IF(LEN(CONCATENATE(N622,O622,P622,Q622,R622,S622,T622,U622,V622,W617))&lt;73,W617,""))</f>
        <v/>
      </c>
      <c r="X622" s="337" t="str">
        <f>IF(OR(CONCATENATE(X618,X619,X620,X621)&lt;&gt;"",AND(CONCATENATE(N622,O622,P622,Q622,R622,S622,T622,U622,V622,W622)&lt;&gt;"",W622="")),"",IF(LEN(CONCATENATE(N622,O622,P622,Q622,R622,S622,T622,U622,V622,W622,X617))&lt;73,X617,""))</f>
        <v/>
      </c>
      <c r="Y622" s="337" t="str">
        <f>IF(OR(CONCATENATE(Y618,Y619,Y620,Y621)&lt;&gt;"",AND(CONCATENATE(N622,O622,P622,Q622,R622,S622,T622,U622,V622,W622,X622)&lt;&gt;"",X622="")),"",IF(LEN(CONCATENATE(N622,O622,P622,Q622,R622,S622,T622,U622,V622,W622,X622,Y617))&lt;73,Y617,""))</f>
        <v/>
      </c>
      <c r="Z622" s="337" t="str">
        <f>IF(OR(CONCATENATE(Z618,Z619,Z620,Z621)&lt;&gt;"",AND(CONCATENATE(N622,O622,P622,Q622,R622,S622,T622,U622,V622,W622,X622,Y622)&lt;&gt;"",Y622="")),"",IF(LEN(CONCATENATE(N622,O622,P622,Q622,R622,S622,T622,U622,V622,W622,X622,Y622,Z617))&lt;73,Z617,""))</f>
        <v/>
      </c>
      <c r="AA622" s="337" t="str">
        <f>IF(OR(CONCATENATE(AA618,AA619,AA620,AA621)&lt;&gt;"",AND(CONCATENATE(N622,O622,P622,Q622,R622,S622,T622,U622,V622,W622,X622,Y622,Z622)&lt;&gt;"",Z622="")),"",IF(LEN(CONCATENATE(N622,O622,P622,Q622,R622,S622,T622,U622,V622,W622,X622,Y622,Z622,AA617))&lt;73,AA617,""))</f>
        <v/>
      </c>
      <c r="AB622" s="337" t="str">
        <f>IF(OR(CONCATENATE(AB618,AB619,AB620,AB621)&lt;&gt;"",AND(CONCATENATE(N622,O622,P622,Q622,R622,S622,T622,U622,V622,W622,X622,Y622,Z622,AA622)&lt;&gt;"",AA622="")),"",IF(LEN(CONCATENATE(N622,O622,P622,Q622,R622,S622,T622,U622,V622,W622,X622,Y622,Z622,AA622,AB617))&lt;73,AB617,""))</f>
        <v/>
      </c>
      <c r="AC622" s="337" t="str">
        <f>IF(OR(CONCATENATE(AC618,AC619,AC620,AC621)&lt;&gt;"",AND(CONCATENATE(N622,O622,P622,Q622,R622,S622,T622,U622,V622,W622,X622,Y622,Z622,AA622,AB622)&lt;&gt;"",AB622="")),"",IF(LEN(CONCATENATE(N622,O622,P622,Q622,R622,S622,T622,U622,V622,W622,X622,Y622,Z622,AA622,AB622,AC617))&lt;73,AC617,""))</f>
        <v/>
      </c>
      <c r="AD622" s="337" t="str">
        <f>IF(OR(CONCATENATE(AD618,AD619,AD620,AD621)&lt;&gt;"",AND(CONCATENATE(N622,O622,P622,Q622,R622,S622,T622,U622,V622,W622,X622,Y622,Z622,AA622,AB622,AC622)&lt;&gt;"",AC622="")),"",IF(LEN(CONCATENATE(N622,O622,P622,Q622,R622,S622,T622,U622,V622,W622,X622,Y622,Z622,AA622,AB622,AC622,AD617))&lt;73,AD617,""))</f>
        <v/>
      </c>
      <c r="AE622" s="337" t="str">
        <f>IF(OR(CONCATENATE(AE618,AE619,AE620,AE621)&lt;&gt;"",AND(CONCATENATE(N622,O622,P622,Q622,R622,S622,T622,U622,V622,W622,X622,Y622,Z622,AA622,AB622,AC622,AD622)&lt;&gt;"",AD622="")),"",IF(LEN(CONCATENATE(N622,O622,P622,Q622,R622,S622,T622,U622,V622,W622,X622,Y622,Z622,AA622,AB622,AC622,AD622,AE617))&lt;73,AE617,""))</f>
        <v/>
      </c>
      <c r="AF622" s="337" t="str">
        <f>IF(OR(CONCATENATE(AF618,AF619,AF620,AF621)&lt;&gt;"",AND(CONCATENATE(N622,O622,P622,Q622,R622,S622,T622,U622,V622,W622,X622,Y622,Z622,AA622,AB622,AC622,AD622,AE622)&lt;&gt;"",AE622="")),"",IF(LEN(CONCATENATE(N622,O622,P622,Q622,R622,S622,T622,U622,V622,W622,X622,Y622,Z622,AA622,AB622,AC622,AD622,AE622,AF617))&lt;73,AF617,""))</f>
        <v/>
      </c>
      <c r="AG622" s="337"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7"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7"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7"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7"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7"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7"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7"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7"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7"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7"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7"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7"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7"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7"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7"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7"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7"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7"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7"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7"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7"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7"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63"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5" customHeight="1" hidden="1">
      <c r="C623">
        <f>IF(OR(E623="Bez komentáře",E623=""),0,MAX($C$599:C622)+1)</f>
        <v>0.0</v>
      </c>
      <c r="D623">
        <v>62.0</v>
      </c>
      <c r="E623" t="str">
        <f>K627</f>
        <v/>
      </c>
      <c r="F623">
        <v>4.0</v>
      </c>
      <c r="G623" s="302" t="str">
        <f>IFERROR(VLOOKUP(ROWS($G$600:G623),$C$600:$E$664,2,0),"")</f>
        <v/>
      </c>
      <c r="H623" s="302" t="str">
        <f>IFERROR(VLOOKUP(ROWS($H$600:H623),$C$600:$E$664,3,0),"")</f>
        <v/>
      </c>
      <c r="I623" s="302" t="str">
        <f t="shared" si="20"/>
        <v/>
      </c>
      <c r="J623" t="str">
        <f>CONCATENATE(IFERROR(VLOOKUP(ROWS($H$600:H623),$C$600:$F$664,4,0),""))</f>
        <v/>
      </c>
      <c r="K623" s="458" t="s">
        <v>9075</v>
      </c>
      <c r="L623" s="459">
        <f>A603</f>
        <v>62.0</v>
      </c>
      <c r="M623" s="459" t="str">
        <f>B603</f>
        <v>Bez komentáře</v>
      </c>
      <c r="N623" s="459" t="str">
        <f>MID($M623,1,SEARCH(" ",$M623))</f>
        <v xml:space="preserve">Bez </v>
      </c>
      <c r="O623" s="459" t="str">
        <f>IFERROR(MID($M623,LEN(CONCATENATE($N623))+1,SEARCH(" ",$M623,LEN(CONCATENATE($N623))+1)-LEN(CONCATENATE($N623))),IF(LEN(CONCATENATE($N623))&lt;LEN($M623),MID($M623,LEN(CONCATENATE($N623))+1,40),""))</f>
        <v>komentáře</v>
      </c>
      <c r="P623" s="459" t="str">
        <f>IFERROR(MID($M623,LEN(CONCATENATE($N623,O623))+1,SEARCH(" ",$M623,LEN(CONCATENATE($N623,O623))+1)-LEN(CONCATENATE($N623,O623))),IF(LEN(CONCATENATE($N623,O623))&lt;LEN($M623),MID($M623,LEN(CONCATENATE($N623,O623))+1,40),""))</f>
        <v/>
      </c>
      <c r="Q623" s="459" t="str">
        <f>IFERROR(MID($M623,LEN(CONCATENATE($N623,O623,P623))+1,SEARCH(" ",$M623,LEN(CONCATENATE($N623,O623,P623))+1)-LEN(CONCATENATE($N623,O623,P623))),IF(LEN(CONCATENATE($N623,O623,P623))&lt;LEN($M623),MID($M623,LEN(CONCATENATE($N623,O623,P623))+1,40),""))</f>
        <v/>
      </c>
      <c r="R623" s="459" t="str">
        <f>IFERROR(MID($M623,LEN(CONCATENATE($N623,O623,P623,Q623))+1,SEARCH(" ",$M623,LEN(CONCATENATE($N623,O623,P623,Q623))+1)-LEN(CONCATENATE($N623,O623,P623,Q623))),IF(LEN(CONCATENATE($N623,O623,P623,Q623))&lt;LEN($M623),MID($M623,LEN(CONCATENATE($N623,O623,P623,Q623))+1,40),""))</f>
        <v/>
      </c>
      <c r="S623" s="459" t="str">
        <f>IFERROR(MID($M623,LEN(CONCATENATE(N623,O623,P623,Q623,R623))+1,SEARCH(" ",$M623,LEN(CONCATENATE(N623,O623,P623,Q623,R623))+1)-LEN(CONCATENATE(N623,O623,P623,Q623,R623))),IF(LEN(CONCATENATE(N623,O623,P623,Q623,R623))&lt;LEN($M623),MID($M623,LEN(CONCATENATE(N623,O623,P623,Q623,R623))+1,40),""))</f>
        <v/>
      </c>
      <c r="T623" s="459" t="str">
        <f>IFERROR(MID($M623,LEN(CONCATENATE(N623,O623,P623,Q623,R623,S623))+1,SEARCH(" ",$M623,LEN(CONCATENATE(N623,O623,P623,Q623,R623,S623))+1)-LEN(CONCATENATE(N623,O623,P623,Q623,R623,S623))),IF(LEN(CONCATENATE(N623,O623,P623,Q623,R623,S623))&lt;LEN($M623),MID($M623,LEN(CONCATENATE(N623,O623,P623,Q623,R623,S623))+1,40),""))</f>
        <v/>
      </c>
      <c r="U623" s="459"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9"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9"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9"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9"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9"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9"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9"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9"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9"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9"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9"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9"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9"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9"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9"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9"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9"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9"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9"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9"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9"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9"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9"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9"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9"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9"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9"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9"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9"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9"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9"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9"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9"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9"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60"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5" customHeight="1" hidden="1">
      <c r="C624">
        <f>IF(OR(E624="Bez komentáře",E624=""),0,MAX($C$599:C623)+1)</f>
        <v>0.0</v>
      </c>
      <c r="D624">
        <v>62.0</v>
      </c>
      <c r="E624" t="str">
        <f>K628</f>
        <v/>
      </c>
      <c r="F624">
        <v>5.0</v>
      </c>
      <c r="G624" s="302" t="str">
        <f>IFERROR(VLOOKUP(ROWS($G$600:G624),$C$600:$E$664,2,0),"")</f>
        <v/>
      </c>
      <c r="H624" s="302" t="str">
        <f>IFERROR(VLOOKUP(ROWS($H$600:H624),$C$600:$E$664,3,0),"")</f>
        <v/>
      </c>
      <c r="I624" s="302" t="str">
        <f t="shared" si="20"/>
        <v/>
      </c>
      <c r="J624" t="str">
        <f>CONCATENATE(IFERROR(VLOOKUP(ROWS($H$600:H624),$C$600:$F$664,4,0),""))</f>
        <v/>
      </c>
      <c r="K624" s="336" t="str">
        <f t="shared" si="26" ref="K624:K6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61" t="str">
        <f>IF(LEN(CONCATENATE(N623,O623,P623,Q623,R623,S623,T623,U623,V623,W623,X623,Y623,Z623,AA623,AB623,AC623,AD623,AE623,AF623,AG623,AH623,AI623,AJ623,AK623,AL623,AM623,AN623,AO623,AP623,AQ623,AR623,AS623,AT623,AU623,AV623,AW623,AX623,AY623,AZ623,BA623,BB623,BC623,BD623))&lt;73,BD623,"")</f>
        <v/>
      </c>
    </row>
    <row r="625" spans="3:56" ht="15" customHeight="1" hidden="1">
      <c r="C625">
        <f>IF(OR(E625="Bez komentáře",E625=""),0,MAX($C$599:C624)+1)</f>
        <v>0.0</v>
      </c>
      <c r="D625">
        <v>109.0</v>
      </c>
      <c r="E625" t="str">
        <f>K630</f>
        <v>Bez komentáře</v>
      </c>
      <c r="F625">
        <v>1.0</v>
      </c>
      <c r="G625" s="302" t="str">
        <f>IFERROR(VLOOKUP(ROWS($G$600:G625),$C$600:$E$664,2,0),"")</f>
        <v/>
      </c>
      <c r="H625" s="302" t="str">
        <f>IFERROR(VLOOKUP(ROWS($H$600:H625),$C$600:$E$664,3,0),"")</f>
        <v/>
      </c>
      <c r="I625" s="302" t="str">
        <f t="shared" si="20"/>
        <v/>
      </c>
      <c r="J625" t="str">
        <f>CONCATENATE(IFERROR(VLOOKUP(ROWS($H$600:H625),$C$600:$F$664,4,0),""))</f>
        <v/>
      </c>
      <c r="K625" s="336" t="str">
        <f t="shared" si="26"/>
        <v/>
      </c>
      <c r="M625" s="359"/>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61"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5" customHeight="1" hidden="1">
      <c r="C626">
        <f>IF(OR(E626="Bez komentáře",E626=""),0,MAX($C$599:C625)+1)</f>
        <v>0.0</v>
      </c>
      <c r="D626">
        <v>109.0</v>
      </c>
      <c r="E626" t="str">
        <f>K631</f>
        <v/>
      </c>
      <c r="F626">
        <v>2.0</v>
      </c>
      <c r="G626" s="302" t="str">
        <f>IFERROR(VLOOKUP(ROWS($G$600:G626),$C$600:$E$664,2,0),"")</f>
        <v/>
      </c>
      <c r="H626" s="302" t="str">
        <f>IFERROR(VLOOKUP(ROWS($H$600:H626),$C$600:$E$664,3,0),"")</f>
        <v/>
      </c>
      <c r="I626" s="302" t="str">
        <f t="shared" si="20"/>
        <v/>
      </c>
      <c r="J626" t="str">
        <f>CONCATENATE(IFERROR(VLOOKUP(ROWS($H$600:H626),$C$600:$F$664,4,0),""))</f>
        <v/>
      </c>
      <c r="K626" s="336"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61"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5" customHeight="1" hidden="1">
      <c r="C627">
        <f>IF(OR(E627="Bez komentáře",E627=""),0,MAX($C$599:C626)+1)</f>
        <v>0.0</v>
      </c>
      <c r="D627">
        <v>109.0</v>
      </c>
      <c r="E627" t="str">
        <f>K632</f>
        <v/>
      </c>
      <c r="F627">
        <v>3.0</v>
      </c>
      <c r="G627" s="302" t="str">
        <f>IFERROR(VLOOKUP(ROWS($G$600:G627),$C$600:$E$664,2,0),"")</f>
        <v/>
      </c>
      <c r="H627" s="302" t="str">
        <f>IFERROR(VLOOKUP(ROWS($H$600:H627),$C$600:$E$664,3,0),"")</f>
        <v/>
      </c>
      <c r="I627" s="302" t="str">
        <f t="shared" si="20"/>
        <v/>
      </c>
      <c r="J627" t="str">
        <f>CONCATENATE(IFERROR(VLOOKUP(ROWS($H$600:H627),$C$600:$F$664,4,0),""))</f>
        <v/>
      </c>
      <c r="K627" s="336"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61"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5" customHeight="1" hidden="1" thickBot="1">
      <c r="C628">
        <f>IF(OR(E628="Bez komentáře",E628=""),0,MAX($C$599:C627)+1)</f>
        <v>0.0</v>
      </c>
      <c r="D628">
        <v>109.0</v>
      </c>
      <c r="E628" t="str">
        <f>K633</f>
        <v/>
      </c>
      <c r="F628">
        <v>4.0</v>
      </c>
      <c r="G628" s="302" t="str">
        <f>IFERROR(VLOOKUP(ROWS($G$600:G628),$C$600:$E$664,2,0),"")</f>
        <v/>
      </c>
      <c r="H628" s="302" t="str">
        <f>IFERROR(VLOOKUP(ROWS($H$600:H628),$C$600:$E$664,3,0),"")</f>
        <v/>
      </c>
      <c r="I628" s="302" t="str">
        <f t="shared" si="20"/>
        <v/>
      </c>
      <c r="J628" t="str">
        <f>CONCATENATE(IFERROR(VLOOKUP(ROWS($H$600:H628),$C$600:$F$664,4,0),""))</f>
        <v/>
      </c>
      <c r="K628" s="462" t="str">
        <f>CONCATENATE(N628,O628,P628,Q628,R628,S628,T628,U628,V628,W628,X628,Y628,Z628,AA628,AB628,AC628,AD628,AE628,AF628,AG628,AH628,AI628,AJ628,AK628,AL628,AM628,AN628,AO628,AP628,AQ628,AR628,AS628,AT628,AU628,AV628,AW628,AX628,AY628,AZ628,BA628,BB628,BC628,BD628)</f>
        <v/>
      </c>
      <c r="L628" s="337"/>
      <c r="M628" s="337"/>
      <c r="N628" s="337" t="str">
        <f>IF(CONCATENATE(N624,N625,N626,N627)&lt;&gt;"","",IF(LEN(CONCATENATE(N626))&lt;73,N626,""))</f>
        <v/>
      </c>
      <c r="O628" s="337" t="str">
        <f>IF(OR(CONCATENATE(O624,O625,O626,O627)&lt;&gt;"",AND(CONCATENATE(N628)&lt;&gt;"",N628="")),"",IF(LEN(CONCATENATE(N628,O623))&lt;73,O623,""))</f>
        <v/>
      </c>
      <c r="P628" s="337" t="str">
        <f>IF(OR(CONCATENATE(P624,P625,P626,P627)&lt;&gt;"",AND(CONCATENATE(N628,O628)&lt;&gt;"",O628="")),"",IF(LEN(CONCATENATE(N628,O628,P623))&lt;73,P623,""))</f>
        <v/>
      </c>
      <c r="Q628" s="337" t="str">
        <f>IF(OR(CONCATENATE(Q624,Q625,Q626,Q627)&lt;&gt;"",AND(CONCATENATE(N628,O628,P628)&lt;&gt;"",P628="")),"",IF(LEN(CONCATENATE(N628,O628,P628,Q623))&lt;73,Q623,""))</f>
        <v/>
      </c>
      <c r="R628" s="337" t="str">
        <f>IF(OR(CONCATENATE(R624,R625,R626,R627)&lt;&gt;"",AND(CONCATENATE(N628,O628,P628,Q628)&lt;&gt;"",Q628="")),"",IF(LEN(CONCATENATE(N628,O628,P628,Q628,R623))&lt;73,R623,""))</f>
        <v/>
      </c>
      <c r="S628" s="337" t="str">
        <f>IF(OR(CONCATENATE(S624,S625,S626,S627)&lt;&gt;"",AND(CONCATENATE(N628,O628,P628,Q628,R628)&lt;&gt;"",R628="")),"",IF(LEN(CONCATENATE(N628,O628,P628,Q628,R628,S623))&lt;73,S623,""))</f>
        <v/>
      </c>
      <c r="T628" s="337" t="str">
        <f>IF(OR(CONCATENATE(T624,T625,T626,T627)&lt;&gt;"",AND(CONCATENATE(N628,O628,P628,Q628,R628,S628)&lt;&gt;"",S628="")),"",IF(LEN(CONCATENATE(N628,O628,P628,Q628,R628,S628,T623))&lt;73,T623,""))</f>
        <v/>
      </c>
      <c r="U628" s="337" t="str">
        <f>IF(OR(CONCATENATE(U624,U625,U626,U627)&lt;&gt;"",AND(CONCATENATE(N628,O628,P628,Q628,R628,S628,T628)&lt;&gt;"",T628="")),"",IF(LEN(CONCATENATE(N628,O628,P628,Q628,R628,S628,T628,U623))&lt;73,U623,""))</f>
        <v/>
      </c>
      <c r="V628" s="337" t="str">
        <f>IF(OR(CONCATENATE(V624,V625,V626,V627)&lt;&gt;"",AND(CONCATENATE(N628,O628,P628,Q628,R628,S628,T628,U628)&lt;&gt;"",U628="")),"",IF(LEN(CONCATENATE(N628,O628,P628,Q628,R628,S628,T628,U628,V623))&lt;73,V623,""))</f>
        <v/>
      </c>
      <c r="W628" s="337" t="str">
        <f>IF(OR(CONCATENATE(W624,W625,W626,W627)&lt;&gt;"",AND(CONCATENATE(N628,O628,P628,Q628,R628,S628,T628,U628,V628)&lt;&gt;"",V628="")),"",IF(LEN(CONCATENATE(N628,O628,P628,Q628,R628,S628,T628,U628,V628,W623))&lt;73,W623,""))</f>
        <v/>
      </c>
      <c r="X628" s="337" t="str">
        <f>IF(OR(CONCATENATE(X624,X625,X626,X627)&lt;&gt;"",AND(CONCATENATE(N628,O628,P628,Q628,R628,S628,T628,U628,V628,W628)&lt;&gt;"",W628="")),"",IF(LEN(CONCATENATE(N628,O628,P628,Q628,R628,S628,T628,U628,V628,W628,X623))&lt;73,X623,""))</f>
        <v/>
      </c>
      <c r="Y628" s="337" t="str">
        <f>IF(OR(CONCATENATE(Y624,Y625,Y626,Y627)&lt;&gt;"",AND(CONCATENATE(N628,O628,P628,Q628,R628,S628,T628,U628,V628,W628,X628)&lt;&gt;"",X628="")),"",IF(LEN(CONCATENATE(N628,O628,P628,Q628,R628,S628,T628,U628,V628,W628,X628,Y623))&lt;73,Y623,""))</f>
        <v/>
      </c>
      <c r="Z628" s="337" t="str">
        <f>IF(OR(CONCATENATE(Z624,Z625,Z626,Z627)&lt;&gt;"",AND(CONCATENATE(N628,O628,P628,Q628,R628,S628,T628,U628,V628,W628,X628,Y628)&lt;&gt;"",Y628="")),"",IF(LEN(CONCATENATE(N628,O628,P628,Q628,R628,S628,T628,U628,V628,W628,X628,Y628,Z623))&lt;73,Z623,""))</f>
        <v/>
      </c>
      <c r="AA628" s="337" t="str">
        <f>IF(OR(CONCATENATE(AA624,AA625,AA626,AA627)&lt;&gt;"",AND(CONCATENATE(N628,O628,P628,Q628,R628,S628,T628,U628,V628,W628,X628,Y628,Z628)&lt;&gt;"",Z628="")),"",IF(LEN(CONCATENATE(N628,O628,P628,Q628,R628,S628,T628,U628,V628,W628,X628,Y628,Z628,AA623))&lt;73,AA623,""))</f>
        <v/>
      </c>
      <c r="AB628" s="337" t="str">
        <f>IF(OR(CONCATENATE(AB624,AB625,AB626,AB627)&lt;&gt;"",AND(CONCATENATE(N628,O628,P628,Q628,R628,S628,T628,U628,V628,W628,X628,Y628,Z628,AA628)&lt;&gt;"",AA628="")),"",IF(LEN(CONCATENATE(N628,O628,P628,Q628,R628,S628,T628,U628,V628,W628,X628,Y628,Z628,AA628,AB623))&lt;73,AB623,""))</f>
        <v/>
      </c>
      <c r="AC628" s="337" t="str">
        <f>IF(OR(CONCATENATE(AC624,AC625,AC626,AC627)&lt;&gt;"",AND(CONCATENATE(N628,O628,P628,Q628,R628,S628,T628,U628,V628,W628,X628,Y628,Z628,AA628,AB628)&lt;&gt;"",AB628="")),"",IF(LEN(CONCATENATE(N628,O628,P628,Q628,R628,S628,T628,U628,V628,W628,X628,Y628,Z628,AA628,AB628,AC623))&lt;73,AC623,""))</f>
        <v/>
      </c>
      <c r="AD628" s="337" t="str">
        <f>IF(OR(CONCATENATE(AD624,AD625,AD626,AD627)&lt;&gt;"",AND(CONCATENATE(N628,O628,P628,Q628,R628,S628,T628,U628,V628,W628,X628,Y628,Z628,AA628,AB628,AC628)&lt;&gt;"",AC628="")),"",IF(LEN(CONCATENATE(N628,O628,P628,Q628,R628,S628,T628,U628,V628,W628,X628,Y628,Z628,AA628,AB628,AC628,AD623))&lt;73,AD623,""))</f>
        <v/>
      </c>
      <c r="AE628" s="337" t="str">
        <f>IF(OR(CONCATENATE(AE624,AE625,AE626,AE627)&lt;&gt;"",AND(CONCATENATE(N628,O628,P628,Q628,R628,S628,T628,U628,V628,W628,X628,Y628,Z628,AA628,AB628,AC628,AD628)&lt;&gt;"",AD628="")),"",IF(LEN(CONCATENATE(N628,O628,P628,Q628,R628,S628,T628,U628,V628,W628,X628,Y628,Z628,AA628,AB628,AC628,AD628,AE623))&lt;73,AE623,""))</f>
        <v/>
      </c>
      <c r="AF628" s="337" t="str">
        <f>IF(OR(CONCATENATE(AF624,AF625,AF626,AF627)&lt;&gt;"",AND(CONCATENATE(N628,O628,P628,Q628,R628,S628,T628,U628,V628,W628,X628,Y628,Z628,AA628,AB628,AC628,AD628,AE628)&lt;&gt;"",AE628="")),"",IF(LEN(CONCATENATE(N628,O628,P628,Q628,R628,S628,T628,U628,V628,W628,X628,Y628,Z628,AA628,AB628,AC628,AD628,AE628,AF623))&lt;73,AF623,""))</f>
        <v/>
      </c>
      <c r="AG628" s="337"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7"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7"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7"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7"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7"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7"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7"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7"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7"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7"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7"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7"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7"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7"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7"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7"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7"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7"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7"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7"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7"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7"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63"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5" customHeight="1" hidden="1">
      <c r="C629">
        <f>IF(OR(E629="Bez komentáře",E629=""),0,MAX($C$599:C628)+1)</f>
        <v>0.0</v>
      </c>
      <c r="D629">
        <v>109.0</v>
      </c>
      <c r="E629" t="str">
        <f>K634</f>
        <v/>
      </c>
      <c r="F629">
        <v>5.0</v>
      </c>
      <c r="G629" s="302" t="str">
        <f>IFERROR(VLOOKUP(ROWS($G$600:G629),$C$600:$E$664,2,0),"")</f>
        <v/>
      </c>
      <c r="H629" s="302" t="str">
        <f>IFERROR(VLOOKUP(ROWS($H$600:H629),$C$600:$E$664,3,0),"")</f>
        <v/>
      </c>
      <c r="I629" s="302" t="str">
        <f t="shared" si="20"/>
        <v/>
      </c>
      <c r="J629" t="str">
        <f>CONCATENATE(IFERROR(VLOOKUP(ROWS($H$600:H629),$C$600:$F$664,4,0),""))</f>
        <v/>
      </c>
      <c r="K629" s="458" t="s">
        <v>9075</v>
      </c>
      <c r="L629" s="459">
        <f>A604</f>
        <v>109.0</v>
      </c>
      <c r="M629" s="459" t="str">
        <f>B604</f>
        <v>Bez komentáře</v>
      </c>
      <c r="N629" s="459" t="str">
        <f>MID($M629,1,SEARCH(" ",$M629))</f>
        <v xml:space="preserve">Bez </v>
      </c>
      <c r="O629" s="459" t="str">
        <f>IFERROR(MID($M629,LEN(CONCATENATE($N629))+1,SEARCH(" ",$M629,LEN(CONCATENATE($N629))+1)-LEN(CONCATENATE($N629))),IF(LEN(CONCATENATE($N629))&lt;LEN($M629),MID($M629,LEN(CONCATENATE($N629))+1,40),""))</f>
        <v>komentáře</v>
      </c>
      <c r="P629" s="459" t="str">
        <f>IFERROR(MID($M629,LEN(CONCATENATE($N629,O629))+1,SEARCH(" ",$M629,LEN(CONCATENATE($N629,O629))+1)-LEN(CONCATENATE($N629,O629))),IF(LEN(CONCATENATE($N629,O629))&lt;LEN($M629),MID($M629,LEN(CONCATENATE($N629,O629))+1,40),""))</f>
        <v/>
      </c>
      <c r="Q629" s="459" t="str">
        <f>IFERROR(MID($M629,LEN(CONCATENATE($N629,O629,P629))+1,SEARCH(" ",$M629,LEN(CONCATENATE($N629,O629,P629))+1)-LEN(CONCATENATE($N629,O629,P629))),IF(LEN(CONCATENATE($N629,O629,P629))&lt;LEN($M629),MID($M629,LEN(CONCATENATE($N629,O629,P629))+1,40),""))</f>
        <v/>
      </c>
      <c r="R629" s="459" t="str">
        <f>IFERROR(MID($M629,LEN(CONCATENATE($N629,O629,P629,Q629))+1,SEARCH(" ",$M629,LEN(CONCATENATE($N629,O629,P629,Q629))+1)-LEN(CONCATENATE($N629,O629,P629,Q629))),IF(LEN(CONCATENATE($N629,O629,P629,Q629))&lt;LEN($M629),MID($M629,LEN(CONCATENATE($N629,O629,P629,Q629))+1,40),""))</f>
        <v/>
      </c>
      <c r="S629" s="459" t="str">
        <f>IFERROR(MID($M629,LEN(CONCATENATE(N629,O629,P629,Q629,R629))+1,SEARCH(" ",$M629,LEN(CONCATENATE(N629,O629,P629,Q629,R629))+1)-LEN(CONCATENATE(N629,O629,P629,Q629,R629))),IF(LEN(CONCATENATE(N629,O629,P629,Q629,R629))&lt;LEN($M629),MID($M629,LEN(CONCATENATE(N629,O629,P629,Q629,R629))+1,40),""))</f>
        <v/>
      </c>
      <c r="T629" s="459" t="str">
        <f>IFERROR(MID($M629,LEN(CONCATENATE(N629,O629,P629,Q629,R629,S629))+1,SEARCH(" ",$M629,LEN(CONCATENATE(N629,O629,P629,Q629,R629,S629))+1)-LEN(CONCATENATE(N629,O629,P629,Q629,R629,S629))),IF(LEN(CONCATENATE(N629,O629,P629,Q629,R629,S629))&lt;LEN($M629),MID($M629,LEN(CONCATENATE(N629,O629,P629,Q629,R629,S629))+1,40),""))</f>
        <v/>
      </c>
      <c r="U629" s="459"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9"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9"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9"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9"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9"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9"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9"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9"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9"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9"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9"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9"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9"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9"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9"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9"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9"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9"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9"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9"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9"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9"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9"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9"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9"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9"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9"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9"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9"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9"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9"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9"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9"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9"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60"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5" customHeight="1" hidden="1">
      <c r="C630">
        <f>IF(OR(E630="Bez komentáře",E630=""),0,MAX($C$599:C629)+1)</f>
        <v>0.0</v>
      </c>
      <c r="D630">
        <v>110.0</v>
      </c>
      <c r="E630" t="str">
        <f>K636</f>
        <v>Bez komentáře</v>
      </c>
      <c r="F630">
        <v>1.0</v>
      </c>
      <c r="G630" s="302" t="str">
        <f>IFERROR(VLOOKUP(ROWS($G$600:G630),$C$600:$E$664,2,0),"")</f>
        <v/>
      </c>
      <c r="H630" s="302" t="str">
        <f>IFERROR(VLOOKUP(ROWS($H$600:H630),$C$600:$E$664,3,0),"")</f>
        <v/>
      </c>
      <c r="I630" s="302" t="str">
        <f t="shared" si="20"/>
        <v/>
      </c>
      <c r="J630" t="str">
        <f>CONCATENATE(IFERROR(VLOOKUP(ROWS($H$600:H630),$C$600:$F$664,4,0),""))</f>
        <v/>
      </c>
      <c r="K630" s="336" t="str">
        <f t="shared" si="27" ref="K630:K632">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61" t="str">
        <f>IF(LEN(CONCATENATE(N629,O629,P629,Q629,R629,S629,T629,U629,V629,W629,X629,Y629,Z629,AA629,AB629,AC629,AD629,AE629,AF629,AG629,AH629,AI629,AJ629,AK629,AL629,AM629,AN629,AO629,AP629,AQ629,AR629,AS629,AT629,AU629,AV629,AW629,AX629,AY629,AZ629,BA629,BB629,BC629,BD629))&lt;73,BD629,"")</f>
        <v/>
      </c>
    </row>
    <row r="631" spans="3:56" ht="15" customHeight="1" hidden="1">
      <c r="C631">
        <f>IF(OR(E631="Bez komentáře",E631=""),0,MAX($C$599:C630)+1)</f>
        <v>0.0</v>
      </c>
      <c r="D631">
        <v>110.0</v>
      </c>
      <c r="E631" t="str">
        <f>K637</f>
        <v/>
      </c>
      <c r="F631">
        <v>2.0</v>
      </c>
      <c r="G631" s="302" t="str">
        <f>IFERROR(VLOOKUP(ROWS($G$600:G631),$C$600:$E$664,2,0),"")</f>
        <v/>
      </c>
      <c r="H631" s="302" t="str">
        <f>IFERROR(VLOOKUP(ROWS($H$600:H631),$C$600:$E$664,3,0),"")</f>
        <v/>
      </c>
      <c r="I631" s="302" t="str">
        <f t="shared" si="20"/>
        <v/>
      </c>
      <c r="J631" t="str">
        <f>CONCATENATE(IFERROR(VLOOKUP(ROWS($H$600:H631),$C$600:$F$664,4,0),""))</f>
        <v/>
      </c>
      <c r="K631" s="336" t="str">
        <f t="shared" si="27"/>
        <v/>
      </c>
      <c r="M631" s="359"/>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61"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5" customHeight="1" hidden="1">
      <c r="C632">
        <f>IF(OR(E632="Bez komentáře",E632=""),0,MAX($C$599:C631)+1)</f>
        <v>0.0</v>
      </c>
      <c r="D632">
        <v>110.0</v>
      </c>
      <c r="E632" t="str">
        <f>K638</f>
        <v/>
      </c>
      <c r="F632">
        <v>3.0</v>
      </c>
      <c r="G632" s="302" t="str">
        <f>IFERROR(VLOOKUP(ROWS($G$600:G632),$C$600:$E$664,2,0),"")</f>
        <v/>
      </c>
      <c r="H632" s="302" t="str">
        <f>IFERROR(VLOOKUP(ROWS($H$600:H632),$C$600:$E$664,3,0),"")</f>
        <v/>
      </c>
      <c r="I632" s="302" t="str">
        <f t="shared" si="20"/>
        <v/>
      </c>
      <c r="J632" t="str">
        <f>CONCATENATE(IFERROR(VLOOKUP(ROWS($H$600:H632),$C$600:$F$664,4,0),""))</f>
        <v/>
      </c>
      <c r="K632" s="336"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61"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5" customHeight="1" hidden="1">
      <c r="C633">
        <f>IF(OR(E633="Bez komentáře",E633=""),0,MAX($C$599:C632)+1)</f>
        <v>0.0</v>
      </c>
      <c r="D633">
        <v>110.0</v>
      </c>
      <c r="E633" t="str">
        <f>K639</f>
        <v/>
      </c>
      <c r="F633">
        <v>4.0</v>
      </c>
      <c r="G633" s="302" t="str">
        <f>IFERROR(VLOOKUP(ROWS($G$600:G633),$C$600:$E$664,2,0),"")</f>
        <v/>
      </c>
      <c r="H633" s="302" t="str">
        <f>IFERROR(VLOOKUP(ROWS($H$600:H633),$C$600:$E$664,3,0),"")</f>
        <v/>
      </c>
      <c r="I633" s="302" t="str">
        <f t="shared" si="20"/>
        <v/>
      </c>
      <c r="J633" t="str">
        <f>CONCATENATE(IFERROR(VLOOKUP(ROWS($H$600:H633),$C$600:$F$664,4,0),""))</f>
        <v/>
      </c>
      <c r="K633" s="336"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61"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5" customHeight="1" hidden="1" thickBot="1">
      <c r="C634">
        <f>IF(OR(E634="Bez komentáře",E634=""),0,MAX($C$599:C633)+1)</f>
        <v>0.0</v>
      </c>
      <c r="D634">
        <v>110.0</v>
      </c>
      <c r="E634" t="str">
        <f>K640</f>
        <v/>
      </c>
      <c r="F634">
        <v>5.0</v>
      </c>
      <c r="G634" s="302" t="str">
        <f>IFERROR(VLOOKUP(ROWS($G$600:G634),$C$600:$E$664,2,0),"")</f>
        <v/>
      </c>
      <c r="H634" s="302" t="str">
        <f>IFERROR(VLOOKUP(ROWS($H$600:H634),$C$600:$E$664,3,0),"")</f>
        <v/>
      </c>
      <c r="I634" s="302" t="str">
        <f t="shared" si="20"/>
        <v/>
      </c>
      <c r="J634" t="str">
        <f>CONCATENATE(IFERROR(VLOOKUP(ROWS($H$600:H634),$C$600:$F$664,4,0),""))</f>
        <v/>
      </c>
      <c r="K634" s="462" t="str">
        <f>CONCATENATE(N634,O634,P634,Q634,R634,S634,T634,U634,V634,W634,X634,Y634,Z634,AA634,AB634,AC634,AD634,AE634,AF634,AG634,AH634,AI634,AJ634,AK634,AL634,AM634,AN634,AO634,AP634,AQ634,AR634,AS634,AT634,AU634,AV634,AW634,AX634,AY634,AZ634,BA634,BB634,BC634,BD634)</f>
        <v/>
      </c>
      <c r="L634" s="337"/>
      <c r="M634" s="337"/>
      <c r="N634" s="337" t="str">
        <f>IF(CONCATENATE(N630,N631,N632,N633)&lt;&gt;"","",IF(LEN(CONCATENATE(N632))&lt;73,N632,""))</f>
        <v/>
      </c>
      <c r="O634" s="337" t="str">
        <f>IF(OR(CONCATENATE(O630,O631,O632,O633)&lt;&gt;"",AND(CONCATENATE(N634)&lt;&gt;"",N634="")),"",IF(LEN(CONCATENATE(N634,O629))&lt;73,O629,""))</f>
        <v/>
      </c>
      <c r="P634" s="337" t="str">
        <f>IF(OR(CONCATENATE(P630,P631,P632,P633)&lt;&gt;"",AND(CONCATENATE(N634,O634)&lt;&gt;"",O634="")),"",IF(LEN(CONCATENATE(N634,O634,P629))&lt;73,P629,""))</f>
        <v/>
      </c>
      <c r="Q634" s="337" t="str">
        <f>IF(OR(CONCATENATE(Q630,Q631,Q632,Q633)&lt;&gt;"",AND(CONCATENATE(N634,O634,P634)&lt;&gt;"",P634="")),"",IF(LEN(CONCATENATE(N634,O634,P634,Q629))&lt;73,Q629,""))</f>
        <v/>
      </c>
      <c r="R634" s="337" t="str">
        <f>IF(OR(CONCATENATE(R630,R631,R632,R633)&lt;&gt;"",AND(CONCATENATE(N634,O634,P634,Q634)&lt;&gt;"",Q634="")),"",IF(LEN(CONCATENATE(N634,O634,P634,Q634,R629))&lt;73,R629,""))</f>
        <v/>
      </c>
      <c r="S634" s="337" t="str">
        <f>IF(OR(CONCATENATE(S630,S631,S632,S633)&lt;&gt;"",AND(CONCATENATE(N634,O634,P634,Q634,R634)&lt;&gt;"",R634="")),"",IF(LEN(CONCATENATE(N634,O634,P634,Q634,R634,S629))&lt;73,S629,""))</f>
        <v/>
      </c>
      <c r="T634" s="337" t="str">
        <f>IF(OR(CONCATENATE(T630,T631,T632,T633)&lt;&gt;"",AND(CONCATENATE(N634,O634,P634,Q634,R634,S634)&lt;&gt;"",S634="")),"",IF(LEN(CONCATENATE(N634,O634,P634,Q634,R634,S634,T629))&lt;73,T629,""))</f>
        <v/>
      </c>
      <c r="U634" s="337" t="str">
        <f>IF(OR(CONCATENATE(U630,U631,U632,U633)&lt;&gt;"",AND(CONCATENATE(N634,O634,P634,Q634,R634,S634,T634)&lt;&gt;"",T634="")),"",IF(LEN(CONCATENATE(N634,O634,P634,Q634,R634,S634,T634,U629))&lt;73,U629,""))</f>
        <v/>
      </c>
      <c r="V634" s="337" t="str">
        <f>IF(OR(CONCATENATE(V630,V631,V632,V633)&lt;&gt;"",AND(CONCATENATE(N634,O634,P634,Q634,R634,S634,T634,U634)&lt;&gt;"",U634="")),"",IF(LEN(CONCATENATE(N634,O634,P634,Q634,R634,S634,T634,U634,V629))&lt;73,V629,""))</f>
        <v/>
      </c>
      <c r="W634" s="337" t="str">
        <f>IF(OR(CONCATENATE(W630,W631,W632,W633)&lt;&gt;"",AND(CONCATENATE(N634,O634,P634,Q634,R634,S634,T634,U634,V634)&lt;&gt;"",V634="")),"",IF(LEN(CONCATENATE(N634,O634,P634,Q634,R634,S634,T634,U634,V634,W629))&lt;73,W629,""))</f>
        <v/>
      </c>
      <c r="X634" s="337" t="str">
        <f>IF(OR(CONCATENATE(X630,X631,X632,X633)&lt;&gt;"",AND(CONCATENATE(N634,O634,P634,Q634,R634,S634,T634,U634,V634,W634)&lt;&gt;"",W634="")),"",IF(LEN(CONCATENATE(N634,O634,P634,Q634,R634,S634,T634,U634,V634,W634,X629))&lt;73,X629,""))</f>
        <v/>
      </c>
      <c r="Y634" s="337" t="str">
        <f>IF(OR(CONCATENATE(Y630,Y631,Y632,Y633)&lt;&gt;"",AND(CONCATENATE(N634,O634,P634,Q634,R634,S634,T634,U634,V634,W634,X634)&lt;&gt;"",X634="")),"",IF(LEN(CONCATENATE(N634,O634,P634,Q634,R634,S634,T634,U634,V634,W634,X634,Y629))&lt;73,Y629,""))</f>
        <v/>
      </c>
      <c r="Z634" s="337" t="str">
        <f>IF(OR(CONCATENATE(Z630,Z631,Z632,Z633)&lt;&gt;"",AND(CONCATENATE(N634,O634,P634,Q634,R634,S634,T634,U634,V634,W634,X634,Y634)&lt;&gt;"",Y634="")),"",IF(LEN(CONCATENATE(N634,O634,P634,Q634,R634,S634,T634,U634,V634,W634,X634,Y634,Z629))&lt;73,Z629,""))</f>
        <v/>
      </c>
      <c r="AA634" s="337" t="str">
        <f>IF(OR(CONCATENATE(AA630,AA631,AA632,AA633)&lt;&gt;"",AND(CONCATENATE(N634,O634,P634,Q634,R634,S634,T634,U634,V634,W634,X634,Y634,Z634)&lt;&gt;"",Z634="")),"",IF(LEN(CONCATENATE(N634,O634,P634,Q634,R634,S634,T634,U634,V634,W634,X634,Y634,Z634,AA629))&lt;73,AA629,""))</f>
        <v/>
      </c>
      <c r="AB634" s="337" t="str">
        <f>IF(OR(CONCATENATE(AB630,AB631,AB632,AB633)&lt;&gt;"",AND(CONCATENATE(N634,O634,P634,Q634,R634,S634,T634,U634,V634,W634,X634,Y634,Z634,AA634)&lt;&gt;"",AA634="")),"",IF(LEN(CONCATENATE(N634,O634,P634,Q634,R634,S634,T634,U634,V634,W634,X634,Y634,Z634,AA634,AB629))&lt;73,AB629,""))</f>
        <v/>
      </c>
      <c r="AC634" s="337" t="str">
        <f>IF(OR(CONCATENATE(AC630,AC631,AC632,AC633)&lt;&gt;"",AND(CONCATENATE(N634,O634,P634,Q634,R634,S634,T634,U634,V634,W634,X634,Y634,Z634,AA634,AB634)&lt;&gt;"",AB634="")),"",IF(LEN(CONCATENATE(N634,O634,P634,Q634,R634,S634,T634,U634,V634,W634,X634,Y634,Z634,AA634,AB634,AC629))&lt;73,AC629,""))</f>
        <v/>
      </c>
      <c r="AD634" s="337" t="str">
        <f>IF(OR(CONCATENATE(AD630,AD631,AD632,AD633)&lt;&gt;"",AND(CONCATENATE(N634,O634,P634,Q634,R634,S634,T634,U634,V634,W634,X634,Y634,Z634,AA634,AB634,AC634)&lt;&gt;"",AC634="")),"",IF(LEN(CONCATENATE(N634,O634,P634,Q634,R634,S634,T634,U634,V634,W634,X634,Y634,Z634,AA634,AB634,AC634,AD629))&lt;73,AD629,""))</f>
        <v/>
      </c>
      <c r="AE634" s="337" t="str">
        <f>IF(OR(CONCATENATE(AE630,AE631,AE632,AE633)&lt;&gt;"",AND(CONCATENATE(N634,O634,P634,Q634,R634,S634,T634,U634,V634,W634,X634,Y634,Z634,AA634,AB634,AC634,AD634)&lt;&gt;"",AD634="")),"",IF(LEN(CONCATENATE(N634,O634,P634,Q634,R634,S634,T634,U634,V634,W634,X634,Y634,Z634,AA634,AB634,AC634,AD634,AE629))&lt;73,AE629,""))</f>
        <v/>
      </c>
      <c r="AF634" s="337" t="str">
        <f>IF(OR(CONCATENATE(AF630,AF631,AF632,AF633)&lt;&gt;"",AND(CONCATENATE(N634,O634,P634,Q634,R634,S634,T634,U634,V634,W634,X634,Y634,Z634,AA634,AB634,AC634,AD634,AE634)&lt;&gt;"",AE634="")),"",IF(LEN(CONCATENATE(N634,O634,P634,Q634,R634,S634,T634,U634,V634,W634,X634,Y634,Z634,AA634,AB634,AC634,AD634,AE634,AF629))&lt;73,AF629,""))</f>
        <v/>
      </c>
      <c r="AG634" s="337"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7"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7"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7"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7"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7"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7"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7"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7"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7"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7"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7"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7"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7"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7"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7"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7"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7"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7"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7"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7"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7"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7"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63"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5" customHeight="1" hidden="1">
      <c r="C635">
        <f>IF(OR(E635="Bez komentáře",E635=""),0,MAX($C$599:C634)+1)</f>
        <v>0.0</v>
      </c>
      <c r="D635">
        <v>111.0</v>
      </c>
      <c r="E635" t="str">
        <f>K642</f>
        <v>Bez komentáře</v>
      </c>
      <c r="F635">
        <v>1.0</v>
      </c>
      <c r="G635" s="302" t="str">
        <f>IFERROR(VLOOKUP(ROWS($G$600:G635),$C$600:$E$664,2,0),"")</f>
        <v/>
      </c>
      <c r="H635" s="302" t="str">
        <f>IFERROR(VLOOKUP(ROWS($H$600:H635),$C$600:$E$664,3,0),"")</f>
        <v/>
      </c>
      <c r="I635" s="302" t="str">
        <f t="shared" si="20"/>
        <v/>
      </c>
      <c r="J635" t="str">
        <f>CONCATENATE(IFERROR(VLOOKUP(ROWS($H$600:H635),$C$600:$F$664,4,0),""))</f>
        <v/>
      </c>
      <c r="K635" s="458" t="s">
        <v>9075</v>
      </c>
      <c r="L635" s="459">
        <f>A605</f>
        <v>110.0</v>
      </c>
      <c r="M635" s="459" t="str">
        <f>B605</f>
        <v>Bez komentáře</v>
      </c>
      <c r="N635" s="459" t="str">
        <f>MID($M635,1,SEARCH(" ",$M635))</f>
        <v xml:space="preserve">Bez </v>
      </c>
      <c r="O635" s="459" t="str">
        <f>IFERROR(MID($M635,LEN(CONCATENATE($N635))+1,SEARCH(" ",$M635,LEN(CONCATENATE($N635))+1)-LEN(CONCATENATE($N635))),IF(LEN(CONCATENATE($N635))&lt;LEN($M635),MID($M635,LEN(CONCATENATE($N635))+1,40),""))</f>
        <v>komentáře</v>
      </c>
      <c r="P635" s="459" t="str">
        <f>IFERROR(MID($M635,LEN(CONCATENATE($N635,O635))+1,SEARCH(" ",$M635,LEN(CONCATENATE($N635,O635))+1)-LEN(CONCATENATE($N635,O635))),IF(LEN(CONCATENATE($N635,O635))&lt;LEN($M635),MID($M635,LEN(CONCATENATE($N635,O635))+1,40),""))</f>
        <v/>
      </c>
      <c r="Q635" s="459" t="str">
        <f>IFERROR(MID($M635,LEN(CONCATENATE($N635,O635,P635))+1,SEARCH(" ",$M635,LEN(CONCATENATE($N635,O635,P635))+1)-LEN(CONCATENATE($N635,O635,P635))),IF(LEN(CONCATENATE($N635,O635,P635))&lt;LEN($M635),MID($M635,LEN(CONCATENATE($N635,O635,P635))+1,40),""))</f>
        <v/>
      </c>
      <c r="R635" s="459" t="str">
        <f>IFERROR(MID($M635,LEN(CONCATENATE($N635,O635,P635,Q635))+1,SEARCH(" ",$M635,LEN(CONCATENATE($N635,O635,P635,Q635))+1)-LEN(CONCATENATE($N635,O635,P635,Q635))),IF(LEN(CONCATENATE($N635,O635,P635,Q635))&lt;LEN($M635),MID($M635,LEN(CONCATENATE($N635,O635,P635,Q635))+1,40),""))</f>
        <v/>
      </c>
      <c r="S635" s="459" t="str">
        <f>IFERROR(MID($M635,LEN(CONCATENATE(N635,O635,P635,Q635,R635))+1,SEARCH(" ",$M635,LEN(CONCATENATE(N635,O635,P635,Q635,R635))+1)-LEN(CONCATENATE(N635,O635,P635,Q635,R635))),IF(LEN(CONCATENATE(N635,O635,P635,Q635,R635))&lt;LEN($M635),MID($M635,LEN(CONCATENATE(N635,O635,P635,Q635,R635))+1,40),""))</f>
        <v/>
      </c>
      <c r="T635" s="459" t="str">
        <f>IFERROR(MID($M635,LEN(CONCATENATE(N635,O635,P635,Q635,R635,S635))+1,SEARCH(" ",$M635,LEN(CONCATENATE(N635,O635,P635,Q635,R635,S635))+1)-LEN(CONCATENATE(N635,O635,P635,Q635,R635,S635))),IF(LEN(CONCATENATE(N635,O635,P635,Q635,R635,S635))&lt;LEN($M635),MID($M635,LEN(CONCATENATE(N635,O635,P635,Q635,R635,S635))+1,40),""))</f>
        <v/>
      </c>
      <c r="U635" s="459"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9"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9"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9"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9"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9"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9"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9"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9"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9"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9"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9"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9"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9"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9"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9"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9"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9"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9"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9"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9"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9"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9"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9"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9"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9"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9"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9"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9"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9"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9"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9"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9"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9"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9"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60"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5" customHeight="1" hidden="1">
      <c r="C636">
        <f>IF(OR(E636="Bez komentáře",E636=""),0,MAX($C$599:C635)+1)</f>
        <v>0.0</v>
      </c>
      <c r="D636">
        <v>111.0</v>
      </c>
      <c r="E636" t="str">
        <f>K643</f>
        <v/>
      </c>
      <c r="F636">
        <v>2.0</v>
      </c>
      <c r="G636" s="302" t="str">
        <f>IFERROR(VLOOKUP(ROWS($G$600:G636),$C$600:$E$664,2,0),"")</f>
        <v/>
      </c>
      <c r="H636" s="302" t="str">
        <f>IFERROR(VLOOKUP(ROWS($H$600:H636),$C$600:$E$664,3,0),"")</f>
        <v/>
      </c>
      <c r="I636" s="302" t="str">
        <f t="shared" si="20"/>
        <v/>
      </c>
      <c r="J636" t="str">
        <f>CONCATENATE(IFERROR(VLOOKUP(ROWS($H$600:H636),$C$600:$F$664,4,0),""))</f>
        <v/>
      </c>
      <c r="K636" s="336" t="str">
        <f t="shared" si="28" ref="K636:K63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61" t="str">
        <f>IF(LEN(CONCATENATE(N635,O635,P635,Q635,R635,S635,T635,U635,V635,W635,X635,Y635,Z635,AA635,AB635,AC635,AD635,AE635,AF635,AG635,AH635,AI635,AJ635,AK635,AL635,AM635,AN635,AO635,AP635,AQ635,AR635,AS635,AT635,AU635,AV635,AW635,AX635,AY635,AZ635,BA635,BB635,BC635,BD635))&lt;73,BD635,"")</f>
        <v/>
      </c>
    </row>
    <row r="637" spans="3:56" ht="15" customHeight="1" hidden="1">
      <c r="C637">
        <f>IF(OR(E637="Bez komentáře",E637=""),0,MAX($C$599:C636)+1)</f>
        <v>0.0</v>
      </c>
      <c r="D637">
        <v>111.0</v>
      </c>
      <c r="E637" t="str">
        <f>K644</f>
        <v/>
      </c>
      <c r="F637">
        <v>3.0</v>
      </c>
      <c r="G637" s="302" t="str">
        <f>IFERROR(VLOOKUP(ROWS($G$600:G637),$C$600:$E$664,2,0),"")</f>
        <v/>
      </c>
      <c r="H637" s="302" t="str">
        <f>IFERROR(VLOOKUP(ROWS($H$600:H637),$C$600:$E$664,3,0),"")</f>
        <v/>
      </c>
      <c r="I637" s="302" t="str">
        <f t="shared" si="20"/>
        <v/>
      </c>
      <c r="J637" t="str">
        <f>CONCATENATE(IFERROR(VLOOKUP(ROWS($H$600:H637),$C$600:$F$664,4,0),""))</f>
        <v/>
      </c>
      <c r="K637" s="336" t="str">
        <f t="shared" si="28"/>
        <v/>
      </c>
      <c r="M637" s="359"/>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61"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5" customHeight="1" hidden="1">
      <c r="C638">
        <f>IF(OR(E638="Bez komentáře",E638=""),0,MAX($C$599:C637)+1)</f>
        <v>0.0</v>
      </c>
      <c r="D638">
        <v>111.0</v>
      </c>
      <c r="E638" t="str">
        <f>K645</f>
        <v/>
      </c>
      <c r="F638">
        <v>4.0</v>
      </c>
      <c r="G638" s="302" t="str">
        <f>IFERROR(VLOOKUP(ROWS($G$600:G638),$C$600:$E$664,2,0),"")</f>
        <v/>
      </c>
      <c r="H638" s="302" t="str">
        <f>IFERROR(VLOOKUP(ROWS($H$600:H638),$C$600:$E$664,3,0),"")</f>
        <v/>
      </c>
      <c r="I638" s="302" t="str">
        <f t="shared" si="20"/>
        <v/>
      </c>
      <c r="J638" t="str">
        <f>CONCATENATE(IFERROR(VLOOKUP(ROWS($H$600:H638),$C$600:$F$664,4,0),""))</f>
        <v/>
      </c>
      <c r="K638" s="336"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61"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5" customHeight="1" hidden="1">
      <c r="C639">
        <f>IF(OR(E639="Bez komentáře",E639=""),0,MAX($C$599:C638)+1)</f>
        <v>0.0</v>
      </c>
      <c r="D639">
        <v>111.0</v>
      </c>
      <c r="E639" t="str">
        <f>K646</f>
        <v/>
      </c>
      <c r="F639">
        <v>5.0</v>
      </c>
      <c r="G639" s="302" t="str">
        <f>IFERROR(VLOOKUP(ROWS($G$600:G639),$C$600:$E$664,2,0),"")</f>
        <v/>
      </c>
      <c r="H639" s="302" t="str">
        <f>IFERROR(VLOOKUP(ROWS($H$600:H639),$C$600:$E$664,3,0),"")</f>
        <v/>
      </c>
      <c r="I639" s="302" t="str">
        <f t="shared" si="20"/>
        <v/>
      </c>
      <c r="J639" t="str">
        <f>CONCATENATE(IFERROR(VLOOKUP(ROWS($H$600:H639),$C$600:$F$664,4,0),""))</f>
        <v/>
      </c>
      <c r="K639" s="336"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61"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5" customHeight="1" hidden="1" thickBot="1">
      <c r="C640">
        <f>IF(OR(E640="Bez komentáře",E640=""),0,MAX($C$599:C639)+1)</f>
        <v>0.0</v>
      </c>
      <c r="D640">
        <v>112.0</v>
      </c>
      <c r="E640" t="str">
        <f>K648</f>
        <v>Bez komentáře</v>
      </c>
      <c r="F640">
        <v>1.0</v>
      </c>
      <c r="G640" s="302" t="str">
        <f>IFERROR(VLOOKUP(ROWS($G$600:G640),$C$600:$E$664,2,0),"")</f>
        <v/>
      </c>
      <c r="H640" s="302" t="str">
        <f>IFERROR(VLOOKUP(ROWS($H$600:H640),$C$600:$E$664,3,0),"")</f>
        <v/>
      </c>
      <c r="I640" s="302" t="str">
        <f t="shared" si="20"/>
        <v/>
      </c>
      <c r="J640" t="str">
        <f>CONCATENATE(IFERROR(VLOOKUP(ROWS($H$600:H640),$C$600:$F$664,4,0),""))</f>
        <v/>
      </c>
      <c r="K640" s="462" t="str">
        <f>CONCATENATE(N640,O640,P640,Q640,R640,S640,T640,U640,V640,W640,X640,Y640,Z640,AA640,AB640,AC640,AD640,AE640,AF640,AG640,AH640,AI640,AJ640,AK640,AL640,AM640,AN640,AO640,AP640,AQ640,AR640,AS640,AT640,AU640,AV640,AW640,AX640,AY640,AZ640,BA640,BB640,BC640,BD640)</f>
        <v/>
      </c>
      <c r="L640" s="337"/>
      <c r="M640" s="337"/>
      <c r="N640" s="337" t="str">
        <f>IF(CONCATENATE(N636,N637,N638,N639)&lt;&gt;"","",IF(LEN(CONCATENATE(N638))&lt;73,N638,""))</f>
        <v/>
      </c>
      <c r="O640" s="337" t="str">
        <f>IF(OR(CONCATENATE(O636,O637,O638,O639)&lt;&gt;"",AND(CONCATENATE(N640)&lt;&gt;"",N640="")),"",IF(LEN(CONCATENATE(N640,O635))&lt;73,O635,""))</f>
        <v/>
      </c>
      <c r="P640" s="337" t="str">
        <f>IF(OR(CONCATENATE(P636,P637,P638,P639)&lt;&gt;"",AND(CONCATENATE(N640,O640)&lt;&gt;"",O640="")),"",IF(LEN(CONCATENATE(N640,O640,P635))&lt;73,P635,""))</f>
        <v/>
      </c>
      <c r="Q640" s="337" t="str">
        <f>IF(OR(CONCATENATE(Q636,Q637,Q638,Q639)&lt;&gt;"",AND(CONCATENATE(N640,O640,P640)&lt;&gt;"",P640="")),"",IF(LEN(CONCATENATE(N640,O640,P640,Q635))&lt;73,Q635,""))</f>
        <v/>
      </c>
      <c r="R640" s="337" t="str">
        <f>IF(OR(CONCATENATE(R636,R637,R638,R639)&lt;&gt;"",AND(CONCATENATE(N640,O640,P640,Q640)&lt;&gt;"",Q640="")),"",IF(LEN(CONCATENATE(N640,O640,P640,Q640,R635))&lt;73,R635,""))</f>
        <v/>
      </c>
      <c r="S640" s="337" t="str">
        <f>IF(OR(CONCATENATE(S636,S637,S638,S639)&lt;&gt;"",AND(CONCATENATE(N640,O640,P640,Q640,R640)&lt;&gt;"",R640="")),"",IF(LEN(CONCATENATE(N640,O640,P640,Q640,R640,S635))&lt;73,S635,""))</f>
        <v/>
      </c>
      <c r="T640" s="337" t="str">
        <f>IF(OR(CONCATENATE(T636,T637,T638,T639)&lt;&gt;"",AND(CONCATENATE(N640,O640,P640,Q640,R640,S640)&lt;&gt;"",S640="")),"",IF(LEN(CONCATENATE(N640,O640,P640,Q640,R640,S640,T635))&lt;73,T635,""))</f>
        <v/>
      </c>
      <c r="U640" s="337" t="str">
        <f>IF(OR(CONCATENATE(U636,U637,U638,U639)&lt;&gt;"",AND(CONCATENATE(N640,O640,P640,Q640,R640,S640,T640)&lt;&gt;"",T640="")),"",IF(LEN(CONCATENATE(N640,O640,P640,Q640,R640,S640,T640,U635))&lt;73,U635,""))</f>
        <v/>
      </c>
      <c r="V640" s="337" t="str">
        <f>IF(OR(CONCATENATE(V636,V637,V638,V639)&lt;&gt;"",AND(CONCATENATE(N640,O640,P640,Q640,R640,S640,T640,U640)&lt;&gt;"",U640="")),"",IF(LEN(CONCATENATE(N640,O640,P640,Q640,R640,S640,T640,U640,V635))&lt;73,V635,""))</f>
        <v/>
      </c>
      <c r="W640" s="337" t="str">
        <f>IF(OR(CONCATENATE(W636,W637,W638,W639)&lt;&gt;"",AND(CONCATENATE(N640,O640,P640,Q640,R640,S640,T640,U640,V640)&lt;&gt;"",V640="")),"",IF(LEN(CONCATENATE(N640,O640,P640,Q640,R640,S640,T640,U640,V640,W635))&lt;73,W635,""))</f>
        <v/>
      </c>
      <c r="X640" s="337" t="str">
        <f>IF(OR(CONCATENATE(X636,X637,X638,X639)&lt;&gt;"",AND(CONCATENATE(N640,O640,P640,Q640,R640,S640,T640,U640,V640,W640)&lt;&gt;"",W640="")),"",IF(LEN(CONCATENATE(N640,O640,P640,Q640,R640,S640,T640,U640,V640,W640,X635))&lt;73,X635,""))</f>
        <v/>
      </c>
      <c r="Y640" s="337" t="str">
        <f>IF(OR(CONCATENATE(Y636,Y637,Y638,Y639)&lt;&gt;"",AND(CONCATENATE(N640,O640,P640,Q640,R640,S640,T640,U640,V640,W640,X640)&lt;&gt;"",X640="")),"",IF(LEN(CONCATENATE(N640,O640,P640,Q640,R640,S640,T640,U640,V640,W640,X640,Y635))&lt;73,Y635,""))</f>
        <v/>
      </c>
      <c r="Z640" s="337" t="str">
        <f>IF(OR(CONCATENATE(Z636,Z637,Z638,Z639)&lt;&gt;"",AND(CONCATENATE(N640,O640,P640,Q640,R640,S640,T640,U640,V640,W640,X640,Y640)&lt;&gt;"",Y640="")),"",IF(LEN(CONCATENATE(N640,O640,P640,Q640,R640,S640,T640,U640,V640,W640,X640,Y640,Z635))&lt;73,Z635,""))</f>
        <v/>
      </c>
      <c r="AA640" s="337" t="str">
        <f>IF(OR(CONCATENATE(AA636,AA637,AA638,AA639)&lt;&gt;"",AND(CONCATENATE(N640,O640,P640,Q640,R640,S640,T640,U640,V640,W640,X640,Y640,Z640)&lt;&gt;"",Z640="")),"",IF(LEN(CONCATENATE(N640,O640,P640,Q640,R640,S640,T640,U640,V640,W640,X640,Y640,Z640,AA635))&lt;73,AA635,""))</f>
        <v/>
      </c>
      <c r="AB640" s="337" t="str">
        <f>IF(OR(CONCATENATE(AB636,AB637,AB638,AB639)&lt;&gt;"",AND(CONCATENATE(N640,O640,P640,Q640,R640,S640,T640,U640,V640,W640,X640,Y640,Z640,AA640)&lt;&gt;"",AA640="")),"",IF(LEN(CONCATENATE(N640,O640,P640,Q640,R640,S640,T640,U640,V640,W640,X640,Y640,Z640,AA640,AB635))&lt;73,AB635,""))</f>
        <v/>
      </c>
      <c r="AC640" s="337" t="str">
        <f>IF(OR(CONCATENATE(AC636,AC637,AC638,AC639)&lt;&gt;"",AND(CONCATENATE(N640,O640,P640,Q640,R640,S640,T640,U640,V640,W640,X640,Y640,Z640,AA640,AB640)&lt;&gt;"",AB640="")),"",IF(LEN(CONCATENATE(N640,O640,P640,Q640,R640,S640,T640,U640,V640,W640,X640,Y640,Z640,AA640,AB640,AC635))&lt;73,AC635,""))</f>
        <v/>
      </c>
      <c r="AD640" s="337" t="str">
        <f>IF(OR(CONCATENATE(AD636,AD637,AD638,AD639)&lt;&gt;"",AND(CONCATENATE(N640,O640,P640,Q640,R640,S640,T640,U640,V640,W640,X640,Y640,Z640,AA640,AB640,AC640)&lt;&gt;"",AC640="")),"",IF(LEN(CONCATENATE(N640,O640,P640,Q640,R640,S640,T640,U640,V640,W640,X640,Y640,Z640,AA640,AB640,AC640,AD635))&lt;73,AD635,""))</f>
        <v/>
      </c>
      <c r="AE640" s="337" t="str">
        <f>IF(OR(CONCATENATE(AE636,AE637,AE638,AE639)&lt;&gt;"",AND(CONCATENATE(N640,O640,P640,Q640,R640,S640,T640,U640,V640,W640,X640,Y640,Z640,AA640,AB640,AC640,AD640)&lt;&gt;"",AD640="")),"",IF(LEN(CONCATENATE(N640,O640,P640,Q640,R640,S640,T640,U640,V640,W640,X640,Y640,Z640,AA640,AB640,AC640,AD640,AE635))&lt;73,AE635,""))</f>
        <v/>
      </c>
      <c r="AF640" s="337" t="str">
        <f>IF(OR(CONCATENATE(AF636,AF637,AF638,AF639)&lt;&gt;"",AND(CONCATENATE(N640,O640,P640,Q640,R640,S640,T640,U640,V640,W640,X640,Y640,Z640,AA640,AB640,AC640,AD640,AE640)&lt;&gt;"",AE640="")),"",IF(LEN(CONCATENATE(N640,O640,P640,Q640,R640,S640,T640,U640,V640,W640,X640,Y640,Z640,AA640,AB640,AC640,AD640,AE640,AF635))&lt;73,AF635,""))</f>
        <v/>
      </c>
      <c r="AG640" s="337"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7"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7"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7"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7"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7"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7"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7"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7"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7"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7"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7"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7"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7"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7"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7"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7"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7"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7"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7"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7"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7"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7"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63"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5" customHeight="1" hidden="1">
      <c r="C641">
        <f>IF(OR(E641="Bez komentáře",E641=""),0,MAX($C$599:C640)+1)</f>
        <v>0.0</v>
      </c>
      <c r="D641">
        <v>112.0</v>
      </c>
      <c r="E641" t="str">
        <f>K649</f>
        <v/>
      </c>
      <c r="F641">
        <v>2.0</v>
      </c>
      <c r="G641" s="302" t="str">
        <f>IFERROR(VLOOKUP(ROWS($G$600:G641),$C$600:$E$664,2,0),"")</f>
        <v/>
      </c>
      <c r="H641" s="302" t="str">
        <f>IFERROR(VLOOKUP(ROWS($H$600:H641),$C$600:$E$664,3,0),"")</f>
        <v/>
      </c>
      <c r="I641" s="302" t="str">
        <f t="shared" si="20"/>
        <v/>
      </c>
      <c r="J641" t="str">
        <f>CONCATENATE(IFERROR(VLOOKUP(ROWS($H$600:H641),$C$600:$F$664,4,0),""))</f>
        <v/>
      </c>
      <c r="K641" s="458" t="s">
        <v>9075</v>
      </c>
      <c r="L641" s="459">
        <f>A606</f>
        <v>111.0</v>
      </c>
      <c r="M641" s="459" t="str">
        <f>B606</f>
        <v>Bez komentáře</v>
      </c>
      <c r="N641" s="459" t="str">
        <f>MID($M641,1,SEARCH(" ",$M641))</f>
        <v xml:space="preserve">Bez </v>
      </c>
      <c r="O641" s="459" t="str">
        <f>IFERROR(MID($M641,LEN(CONCATENATE($N641))+1,SEARCH(" ",$M641,LEN(CONCATENATE($N641))+1)-LEN(CONCATENATE($N641))),IF(LEN(CONCATENATE($N641))&lt;LEN($M641),MID($M641,LEN(CONCATENATE($N641))+1,40),""))</f>
        <v>komentáře</v>
      </c>
      <c r="P641" s="459" t="str">
        <f>IFERROR(MID($M641,LEN(CONCATENATE($N641,O641))+1,SEARCH(" ",$M641,LEN(CONCATENATE($N641,O641))+1)-LEN(CONCATENATE($N641,O641))),IF(LEN(CONCATENATE($N641,O641))&lt;LEN($M641),MID($M641,LEN(CONCATENATE($N641,O641))+1,40),""))</f>
        <v/>
      </c>
      <c r="Q641" s="459" t="str">
        <f>IFERROR(MID($M641,LEN(CONCATENATE($N641,O641,P641))+1,SEARCH(" ",$M641,LEN(CONCATENATE($N641,O641,P641))+1)-LEN(CONCATENATE($N641,O641,P641))),IF(LEN(CONCATENATE($N641,O641,P641))&lt;LEN($M641),MID($M641,LEN(CONCATENATE($N641,O641,P641))+1,40),""))</f>
        <v/>
      </c>
      <c r="R641" s="459" t="str">
        <f>IFERROR(MID($M641,LEN(CONCATENATE($N641,O641,P641,Q641))+1,SEARCH(" ",$M641,LEN(CONCATENATE($N641,O641,P641,Q641))+1)-LEN(CONCATENATE($N641,O641,P641,Q641))),IF(LEN(CONCATENATE($N641,O641,P641,Q641))&lt;LEN($M641),MID($M641,LEN(CONCATENATE($N641,O641,P641,Q641))+1,40),""))</f>
        <v/>
      </c>
      <c r="S641" s="459" t="str">
        <f>IFERROR(MID($M641,LEN(CONCATENATE(N641,O641,P641,Q641,R641))+1,SEARCH(" ",$M641,LEN(CONCATENATE(N641,O641,P641,Q641,R641))+1)-LEN(CONCATENATE(N641,O641,P641,Q641,R641))),IF(LEN(CONCATENATE(N641,O641,P641,Q641,R641))&lt;LEN($M641),MID($M641,LEN(CONCATENATE(N641,O641,P641,Q641,R641))+1,40),""))</f>
        <v/>
      </c>
      <c r="T641" s="459" t="str">
        <f>IFERROR(MID($M641,LEN(CONCATENATE(N641,O641,P641,Q641,R641,S641))+1,SEARCH(" ",$M641,LEN(CONCATENATE(N641,O641,P641,Q641,R641,S641))+1)-LEN(CONCATENATE(N641,O641,P641,Q641,R641,S641))),IF(LEN(CONCATENATE(N641,O641,P641,Q641,R641,S641))&lt;LEN($M641),MID($M641,LEN(CONCATENATE(N641,O641,P641,Q641,R641,S641))+1,40),""))</f>
        <v/>
      </c>
      <c r="U641" s="459"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9"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9"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9"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9"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9"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9"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9"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9"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9"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9"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9"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9"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9"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9"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9"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9"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9"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9"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9"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9"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9"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9"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9"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9"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9"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9"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9"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9"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9"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9"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9"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9"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9"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9"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60"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5" customHeight="1" hidden="1">
      <c r="C642">
        <f>IF(OR(E642="Bez komentáře",E642=""),0,MAX($C$599:C641)+1)</f>
        <v>0.0</v>
      </c>
      <c r="D642">
        <v>112.0</v>
      </c>
      <c r="E642" t="str">
        <f>K650</f>
        <v/>
      </c>
      <c r="F642">
        <v>3.0</v>
      </c>
      <c r="G642" s="302" t="str">
        <f>IFERROR(VLOOKUP(ROWS($G$600:G642),$C$600:$E$664,2,0),"")</f>
        <v/>
      </c>
      <c r="H642" s="302" t="str">
        <f>IFERROR(VLOOKUP(ROWS($H$600:H642),$C$600:$E$664,3,0),"")</f>
        <v/>
      </c>
      <c r="I642" s="302" t="str">
        <f t="shared" si="20"/>
        <v/>
      </c>
      <c r="J642" t="str">
        <f>CONCATENATE(IFERROR(VLOOKUP(ROWS($H$600:H642),$C$600:$F$664,4,0),""))</f>
        <v/>
      </c>
      <c r="K642" s="336" t="str">
        <f t="shared" si="29" ref="K642:K644">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61" t="str">
        <f>IF(LEN(CONCATENATE(N641,O641,P641,Q641,R641,S641,T641,U641,V641,W641,X641,Y641,Z641,AA641,AB641,AC641,AD641,AE641,AF641,AG641,AH641,AI641,AJ641,AK641,AL641,AM641,AN641,AO641,AP641,AQ641,AR641,AS641,AT641,AU641,AV641,AW641,AX641,AY641,AZ641,BA641,BB641,BC641,BD641))&lt;73,BD641,"")</f>
        <v/>
      </c>
    </row>
    <row r="643" spans="3:56" ht="15" customHeight="1" hidden="1">
      <c r="C643">
        <f>IF(OR(E643="Bez komentáře",E643=""),0,MAX($C$599:C642)+1)</f>
        <v>0.0</v>
      </c>
      <c r="D643">
        <v>112.0</v>
      </c>
      <c r="E643" t="str">
        <f>K651</f>
        <v/>
      </c>
      <c r="F643">
        <v>4.0</v>
      </c>
      <c r="G643" s="302" t="str">
        <f>IFERROR(VLOOKUP(ROWS($G$600:G643),$C$600:$E$664,2,0),"")</f>
        <v/>
      </c>
      <c r="H643" s="302" t="str">
        <f>IFERROR(VLOOKUP(ROWS($H$600:H643),$C$600:$E$664,3,0),"")</f>
        <v/>
      </c>
      <c r="I643" s="302" t="str">
        <f t="shared" si="20"/>
        <v/>
      </c>
      <c r="J643" t="str">
        <f>CONCATENATE(IFERROR(VLOOKUP(ROWS($H$600:H643),$C$600:$F$664,4,0),""))</f>
        <v/>
      </c>
      <c r="K643" s="336" t="str">
        <f t="shared" si="29"/>
        <v/>
      </c>
      <c r="M643" s="359"/>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61"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5" customHeight="1" hidden="1">
      <c r="C644">
        <f>IF(OR(E644="Bez komentáře",E644=""),0,MAX($C$599:C643)+1)</f>
        <v>0.0</v>
      </c>
      <c r="D644">
        <v>112.0</v>
      </c>
      <c r="E644" t="str">
        <f>K652</f>
        <v/>
      </c>
      <c r="F644">
        <v>5.0</v>
      </c>
      <c r="G644" s="302" t="str">
        <f>IFERROR(VLOOKUP(ROWS($G$600:G644),$C$600:$E$664,2,0),"")</f>
        <v/>
      </c>
      <c r="H644" s="302" t="str">
        <f>IFERROR(VLOOKUP(ROWS($H$600:H644),$C$600:$E$664,3,0),"")</f>
        <v/>
      </c>
      <c r="I644" s="302" t="str">
        <f t="shared" si="20"/>
        <v/>
      </c>
      <c r="J644" t="str">
        <f>CONCATENATE(IFERROR(VLOOKUP(ROWS($H$600:H644),$C$600:$F$664,4,0),""))</f>
        <v/>
      </c>
      <c r="K644" s="336"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61"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5" customHeight="1" hidden="1">
      <c r="C645">
        <f>IF(OR(E645="Bez komentáře",E645=""),0,MAX($C$599:C644)+1)</f>
        <v>0.0</v>
      </c>
      <c r="D645">
        <v>140.0</v>
      </c>
      <c r="E645" t="str">
        <f>K654</f>
        <v>Bez komentáře</v>
      </c>
      <c r="F645">
        <v>1.0</v>
      </c>
      <c r="G645" s="302" t="str">
        <f>IFERROR(VLOOKUP(ROWS($G$600:G645),$C$600:$E$664,2,0),"")</f>
        <v/>
      </c>
      <c r="H645" s="302" t="str">
        <f>IFERROR(VLOOKUP(ROWS($H$600:H645),$C$600:$E$664,3,0),"")</f>
        <v/>
      </c>
      <c r="I645" s="302" t="str">
        <f t="shared" si="20"/>
        <v/>
      </c>
      <c r="J645" t="str">
        <f>CONCATENATE(IFERROR(VLOOKUP(ROWS($H$600:H645),$C$600:$F$664,4,0),""))</f>
        <v/>
      </c>
      <c r="K645" s="336"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61"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5" customHeight="1" hidden="1" thickBot="1">
      <c r="C646">
        <f>IF(OR(E646="Bez komentáře",E646=""),0,MAX($C$599:C645)+1)</f>
        <v>0.0</v>
      </c>
      <c r="D646">
        <v>140.0</v>
      </c>
      <c r="E646" t="str">
        <f>K655</f>
        <v/>
      </c>
      <c r="F646">
        <v>2.0</v>
      </c>
      <c r="G646" s="302" t="str">
        <f>IFERROR(VLOOKUP(ROWS($G$600:G646),$C$600:$E$664,2,0),"")</f>
        <v/>
      </c>
      <c r="H646" s="302" t="str">
        <f>IFERROR(VLOOKUP(ROWS($H$600:H646),$C$600:$E$664,3,0),"")</f>
        <v/>
      </c>
      <c r="I646" s="302" t="str">
        <f t="shared" si="20"/>
        <v/>
      </c>
      <c r="J646" t="str">
        <f>CONCATENATE(IFERROR(VLOOKUP(ROWS($H$600:H646),$C$600:$F$664,4,0),""))</f>
        <v/>
      </c>
      <c r="K646" s="462" t="str">
        <f>CONCATENATE(N646,O646,P646,Q646,R646,S646,T646,U646,V646,W646,X646,Y646,Z646,AA646,AB646,AC646,AD646,AE646,AF646,AG646,AH646,AI646,AJ646,AK646,AL646,AM646,AN646,AO646,AP646,AQ646,AR646,AS646,AT646,AU646,AV646,AW646,AX646,AY646,AZ646,BA646,BB646,BC646,BD646)</f>
        <v/>
      </c>
      <c r="L646" s="337"/>
      <c r="M646" s="337"/>
      <c r="N646" s="337" t="str">
        <f>IF(CONCATENATE(N642,N643,N644,N645)&lt;&gt;"","",IF(LEN(CONCATENATE(N644))&lt;73,N644,""))</f>
        <v/>
      </c>
      <c r="O646" s="337" t="str">
        <f>IF(OR(CONCATENATE(O642,O643,O644,O645)&lt;&gt;"",AND(CONCATENATE(N646)&lt;&gt;"",N646="")),"",IF(LEN(CONCATENATE(N646,O641))&lt;73,O641,""))</f>
        <v/>
      </c>
      <c r="P646" s="337" t="str">
        <f>IF(OR(CONCATENATE(P642,P643,P644,P645)&lt;&gt;"",AND(CONCATENATE(N646,O646)&lt;&gt;"",O646="")),"",IF(LEN(CONCATENATE(N646,O646,P641))&lt;73,P641,""))</f>
        <v/>
      </c>
      <c r="Q646" s="337" t="str">
        <f>IF(OR(CONCATENATE(Q642,Q643,Q644,Q645)&lt;&gt;"",AND(CONCATENATE(N646,O646,P646)&lt;&gt;"",P646="")),"",IF(LEN(CONCATENATE(N646,O646,P646,Q641))&lt;73,Q641,""))</f>
        <v/>
      </c>
      <c r="R646" s="337" t="str">
        <f>IF(OR(CONCATENATE(R642,R643,R644,R645)&lt;&gt;"",AND(CONCATENATE(N646,O646,P646,Q646)&lt;&gt;"",Q646="")),"",IF(LEN(CONCATENATE(N646,O646,P646,Q646,R641))&lt;73,R641,""))</f>
        <v/>
      </c>
      <c r="S646" s="337" t="str">
        <f>IF(OR(CONCATENATE(S642,S643,S644,S645)&lt;&gt;"",AND(CONCATENATE(N646,O646,P646,Q646,R646)&lt;&gt;"",R646="")),"",IF(LEN(CONCATENATE(N646,O646,P646,Q646,R646,S641))&lt;73,S641,""))</f>
        <v/>
      </c>
      <c r="T646" s="337" t="str">
        <f>IF(OR(CONCATENATE(T642,T643,T644,T645)&lt;&gt;"",AND(CONCATENATE(N646,O646,P646,Q646,R646,S646)&lt;&gt;"",S646="")),"",IF(LEN(CONCATENATE(N646,O646,P646,Q646,R646,S646,T641))&lt;73,T641,""))</f>
        <v/>
      </c>
      <c r="U646" s="337" t="str">
        <f>IF(OR(CONCATENATE(U642,U643,U644,U645)&lt;&gt;"",AND(CONCATENATE(N646,O646,P646,Q646,R646,S646,T646)&lt;&gt;"",T646="")),"",IF(LEN(CONCATENATE(N646,O646,P646,Q646,R646,S646,T646,U641))&lt;73,U641,""))</f>
        <v/>
      </c>
      <c r="V646" s="337" t="str">
        <f>IF(OR(CONCATENATE(V642,V643,V644,V645)&lt;&gt;"",AND(CONCATENATE(N646,O646,P646,Q646,R646,S646,T646,U646)&lt;&gt;"",U646="")),"",IF(LEN(CONCATENATE(N646,O646,P646,Q646,R646,S646,T646,U646,V641))&lt;73,V641,""))</f>
        <v/>
      </c>
      <c r="W646" s="337" t="str">
        <f>IF(OR(CONCATENATE(W642,W643,W644,W645)&lt;&gt;"",AND(CONCATENATE(N646,O646,P646,Q646,R646,S646,T646,U646,V646)&lt;&gt;"",V646="")),"",IF(LEN(CONCATENATE(N646,O646,P646,Q646,R646,S646,T646,U646,V646,W641))&lt;73,W641,""))</f>
        <v/>
      </c>
      <c r="X646" s="337" t="str">
        <f>IF(OR(CONCATENATE(X642,X643,X644,X645)&lt;&gt;"",AND(CONCATENATE(N646,O646,P646,Q646,R646,S646,T646,U646,V646,W646)&lt;&gt;"",W646="")),"",IF(LEN(CONCATENATE(N646,O646,P646,Q646,R646,S646,T646,U646,V646,W646,X641))&lt;73,X641,""))</f>
        <v/>
      </c>
      <c r="Y646" s="337" t="str">
        <f>IF(OR(CONCATENATE(Y642,Y643,Y644,Y645)&lt;&gt;"",AND(CONCATENATE(N646,O646,P646,Q646,R646,S646,T646,U646,V646,W646,X646)&lt;&gt;"",X646="")),"",IF(LEN(CONCATENATE(N646,O646,P646,Q646,R646,S646,T646,U646,V646,W646,X646,Y641))&lt;73,Y641,""))</f>
        <v/>
      </c>
      <c r="Z646" s="337" t="str">
        <f>IF(OR(CONCATENATE(Z642,Z643,Z644,Z645)&lt;&gt;"",AND(CONCATENATE(N646,O646,P646,Q646,R646,S646,T646,U646,V646,W646,X646,Y646)&lt;&gt;"",Y646="")),"",IF(LEN(CONCATENATE(N646,O646,P646,Q646,R646,S646,T646,U646,V646,W646,X646,Y646,Z641))&lt;73,Z641,""))</f>
        <v/>
      </c>
      <c r="AA646" s="337" t="str">
        <f>IF(OR(CONCATENATE(AA642,AA643,AA644,AA645)&lt;&gt;"",AND(CONCATENATE(N646,O646,P646,Q646,R646,S646,T646,U646,V646,W646,X646,Y646,Z646)&lt;&gt;"",Z646="")),"",IF(LEN(CONCATENATE(N646,O646,P646,Q646,R646,S646,T646,U646,V646,W646,X646,Y646,Z646,AA641))&lt;73,AA641,""))</f>
        <v/>
      </c>
      <c r="AB646" s="337" t="str">
        <f>IF(OR(CONCATENATE(AB642,AB643,AB644,AB645)&lt;&gt;"",AND(CONCATENATE(N646,O646,P646,Q646,R646,S646,T646,U646,V646,W646,X646,Y646,Z646,AA646)&lt;&gt;"",AA646="")),"",IF(LEN(CONCATENATE(N646,O646,P646,Q646,R646,S646,T646,U646,V646,W646,X646,Y646,Z646,AA646,AB641))&lt;73,AB641,""))</f>
        <v/>
      </c>
      <c r="AC646" s="337" t="str">
        <f>IF(OR(CONCATENATE(AC642,AC643,AC644,AC645)&lt;&gt;"",AND(CONCATENATE(N646,O646,P646,Q646,R646,S646,T646,U646,V646,W646,X646,Y646,Z646,AA646,AB646)&lt;&gt;"",AB646="")),"",IF(LEN(CONCATENATE(N646,O646,P646,Q646,R646,S646,T646,U646,V646,W646,X646,Y646,Z646,AA646,AB646,AC641))&lt;73,AC641,""))</f>
        <v/>
      </c>
      <c r="AD646" s="337" t="str">
        <f>IF(OR(CONCATENATE(AD642,AD643,AD644,AD645)&lt;&gt;"",AND(CONCATENATE(N646,O646,P646,Q646,R646,S646,T646,U646,V646,W646,X646,Y646,Z646,AA646,AB646,AC646)&lt;&gt;"",AC646="")),"",IF(LEN(CONCATENATE(N646,O646,P646,Q646,R646,S646,T646,U646,V646,W646,X646,Y646,Z646,AA646,AB646,AC646,AD641))&lt;73,AD641,""))</f>
        <v/>
      </c>
      <c r="AE646" s="337" t="str">
        <f>IF(OR(CONCATENATE(AE642,AE643,AE644,AE645)&lt;&gt;"",AND(CONCATENATE(N646,O646,P646,Q646,R646,S646,T646,U646,V646,W646,X646,Y646,Z646,AA646,AB646,AC646,AD646)&lt;&gt;"",AD646="")),"",IF(LEN(CONCATENATE(N646,O646,P646,Q646,R646,S646,T646,U646,V646,W646,X646,Y646,Z646,AA646,AB646,AC646,AD646,AE641))&lt;73,AE641,""))</f>
        <v/>
      </c>
      <c r="AF646" s="337" t="str">
        <f>IF(OR(CONCATENATE(AF642,AF643,AF644,AF645)&lt;&gt;"",AND(CONCATENATE(N646,O646,P646,Q646,R646,S646,T646,U646,V646,W646,X646,Y646,Z646,AA646,AB646,AC646,AD646,AE646)&lt;&gt;"",AE646="")),"",IF(LEN(CONCATENATE(N646,O646,P646,Q646,R646,S646,T646,U646,V646,W646,X646,Y646,Z646,AA646,AB646,AC646,AD646,AE646,AF641))&lt;73,AF641,""))</f>
        <v/>
      </c>
      <c r="AG646" s="337"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7"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7"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7"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7"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7"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7"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7"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7"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7"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7"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7"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7"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7"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7"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7"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7"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7"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7"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7"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7"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7"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7"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63"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5" customHeight="1" hidden="1">
      <c r="C647">
        <f>IF(OR(E647="Bez komentáře",E647=""),0,MAX($C$599:C646)+1)</f>
        <v>0.0</v>
      </c>
      <c r="D647">
        <v>140.0</v>
      </c>
      <c r="E647" t="str">
        <f>K656</f>
        <v/>
      </c>
      <c r="F647">
        <v>3.0</v>
      </c>
      <c r="G647" s="302" t="str">
        <f>IFERROR(VLOOKUP(ROWS($G$600:G647),$C$600:$E$664,2,0),"")</f>
        <v/>
      </c>
      <c r="H647" s="302" t="str">
        <f>IFERROR(VLOOKUP(ROWS($H$600:H647),$C$600:$E$664,3,0),"")</f>
        <v/>
      </c>
      <c r="I647" s="302" t="str">
        <f t="shared" si="20"/>
        <v/>
      </c>
      <c r="J647" t="str">
        <f>CONCATENATE(IFERROR(VLOOKUP(ROWS($H$600:H647),$C$600:$F$664,4,0),""))</f>
        <v/>
      </c>
      <c r="K647" s="458" t="s">
        <v>9075</v>
      </c>
      <c r="L647" s="459">
        <f>A607</f>
        <v>112.0</v>
      </c>
      <c r="M647" s="459" t="str">
        <f>B607</f>
        <v>Bez komentáře</v>
      </c>
      <c r="N647" s="459" t="str">
        <f>MID($M647,1,SEARCH(" ",$M647))</f>
        <v xml:space="preserve">Bez </v>
      </c>
      <c r="O647" s="459" t="str">
        <f>IFERROR(MID($M647,LEN(CONCATENATE($N647))+1,SEARCH(" ",$M647,LEN(CONCATENATE($N647))+1)-LEN(CONCATENATE($N647))),IF(LEN(CONCATENATE($N647))&lt;LEN($M647),MID($M647,LEN(CONCATENATE($N647))+1,40),""))</f>
        <v>komentáře</v>
      </c>
      <c r="P647" s="459" t="str">
        <f>IFERROR(MID($M647,LEN(CONCATENATE($N647,O647))+1,SEARCH(" ",$M647,LEN(CONCATENATE($N647,O647))+1)-LEN(CONCATENATE($N647,O647))),IF(LEN(CONCATENATE($N647,O647))&lt;LEN($M647),MID($M647,LEN(CONCATENATE($N647,O647))+1,40),""))</f>
        <v/>
      </c>
      <c r="Q647" s="459" t="str">
        <f>IFERROR(MID($M647,LEN(CONCATENATE($N647,O647,P647))+1,SEARCH(" ",$M647,LEN(CONCATENATE($N647,O647,P647))+1)-LEN(CONCATENATE($N647,O647,P647))),IF(LEN(CONCATENATE($N647,O647,P647))&lt;LEN($M647),MID($M647,LEN(CONCATENATE($N647,O647,P647))+1,40),""))</f>
        <v/>
      </c>
      <c r="R647" s="459" t="str">
        <f>IFERROR(MID($M647,LEN(CONCATENATE($N647,O647,P647,Q647))+1,SEARCH(" ",$M647,LEN(CONCATENATE($N647,O647,P647,Q647))+1)-LEN(CONCATENATE($N647,O647,P647,Q647))),IF(LEN(CONCATENATE($N647,O647,P647,Q647))&lt;LEN($M647),MID($M647,LEN(CONCATENATE($N647,O647,P647,Q647))+1,40),""))</f>
        <v/>
      </c>
      <c r="S647" s="459" t="str">
        <f>IFERROR(MID($M647,LEN(CONCATENATE(N647,O647,P647,Q647,R647))+1,SEARCH(" ",$M647,LEN(CONCATENATE(N647,O647,P647,Q647,R647))+1)-LEN(CONCATENATE(N647,O647,P647,Q647,R647))),IF(LEN(CONCATENATE(N647,O647,P647,Q647,R647))&lt;LEN($M647),MID($M647,LEN(CONCATENATE(N647,O647,P647,Q647,R647))+1,40),""))</f>
        <v/>
      </c>
      <c r="T647" s="459" t="str">
        <f>IFERROR(MID($M647,LEN(CONCATENATE(N647,O647,P647,Q647,R647,S647))+1,SEARCH(" ",$M647,LEN(CONCATENATE(N647,O647,P647,Q647,R647,S647))+1)-LEN(CONCATENATE(N647,O647,P647,Q647,R647,S647))),IF(LEN(CONCATENATE(N647,O647,P647,Q647,R647,S647))&lt;LEN($M647),MID($M647,LEN(CONCATENATE(N647,O647,P647,Q647,R647,S647))+1,40),""))</f>
        <v/>
      </c>
      <c r="U647" s="459"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9"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9"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9"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9"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9"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9"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9"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9"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9"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9"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9"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9"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9"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9"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9"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9"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9"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9"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9"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9"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9"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9"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9"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9"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9"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9"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9"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9"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9"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9"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9"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9"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9"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9"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60"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5" customHeight="1" hidden="1">
      <c r="C648">
        <f>IF(OR(E648="Bez komentáře",E648=""),0,MAX($C$599:C647)+1)</f>
        <v>0.0</v>
      </c>
      <c r="D648">
        <v>140.0</v>
      </c>
      <c r="E648" t="str">
        <f>K657</f>
        <v/>
      </c>
      <c r="F648">
        <v>4.0</v>
      </c>
      <c r="G648" s="302" t="str">
        <f>IFERROR(VLOOKUP(ROWS($G$600:G648),$C$600:$E$664,2,0),"")</f>
        <v/>
      </c>
      <c r="H648" s="302" t="str">
        <f>IFERROR(VLOOKUP(ROWS($H$600:H648),$C$600:$E$664,3,0),"")</f>
        <v/>
      </c>
      <c r="I648" s="302" t="str">
        <f t="shared" si="20"/>
        <v/>
      </c>
      <c r="J648" t="str">
        <f>CONCATENATE(IFERROR(VLOOKUP(ROWS($H$600:H648),$C$600:$F$664,4,0),""))</f>
        <v/>
      </c>
      <c r="K648" s="336" t="str">
        <f t="shared" si="30" ref="K648:K65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61" t="str">
        <f>IF(LEN(CONCATENATE(N647,O647,P647,Q647,R647,S647,T647,U647,V647,W647,X647,Y647,Z647,AA647,AB647,AC647,AD647,AE647,AF647,AG647,AH647,AI647,AJ647,AK647,AL647,AM647,AN647,AO647,AP647,AQ647,AR647,AS647,AT647,AU647,AV647,AW647,AX647,AY647,AZ647,BA647,BB647,BC647,BD647))&lt;73,BD647,"")</f>
        <v/>
      </c>
    </row>
    <row r="649" spans="3:56" ht="15" customHeight="1" hidden="1">
      <c r="C649">
        <f>IF(OR(E649="Bez komentáře",E649=""),0,MAX($C$599:C648)+1)</f>
        <v>0.0</v>
      </c>
      <c r="D649">
        <v>140.0</v>
      </c>
      <c r="E649" t="str">
        <f>K658</f>
        <v/>
      </c>
      <c r="F649">
        <v>5.0</v>
      </c>
      <c r="G649" s="302" t="str">
        <f>IFERROR(VLOOKUP(ROWS($G$600:G649),$C$600:$E$664,2,0),"")</f>
        <v/>
      </c>
      <c r="H649" s="302" t="str">
        <f>IFERROR(VLOOKUP(ROWS($H$600:H649),$C$600:$E$664,3,0),"")</f>
        <v/>
      </c>
      <c r="I649" s="302" t="str">
        <f t="shared" si="20"/>
        <v/>
      </c>
      <c r="J649" t="str">
        <f>CONCATENATE(IFERROR(VLOOKUP(ROWS($H$600:H649),$C$600:$F$664,4,0),""))</f>
        <v/>
      </c>
      <c r="K649" s="336" t="str">
        <f t="shared" si="30"/>
        <v/>
      </c>
      <c r="M649" s="359"/>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61"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5" customHeight="1" hidden="1">
      <c r="C650">
        <f>IF(OR(E650="Bez komentáře",E650=""),0,MAX($C$599:C649)+1)</f>
        <v>0.0</v>
      </c>
      <c r="D650">
        <v>160.0</v>
      </c>
      <c r="E650" t="str">
        <f>K660</f>
        <v>Bez komentáře</v>
      </c>
      <c r="F650">
        <v>1.0</v>
      </c>
      <c r="G650" s="302" t="str">
        <f>IFERROR(VLOOKUP(ROWS($G$600:G650),$C$600:$E$664,2,0),"")</f>
        <v/>
      </c>
      <c r="H650" s="302" t="str">
        <f>IFERROR(VLOOKUP(ROWS($H$600:H650),$C$600:$E$664,3,0),"")</f>
        <v/>
      </c>
      <c r="I650" s="302" t="str">
        <f t="shared" si="20"/>
        <v/>
      </c>
      <c r="J650" t="str">
        <f>CONCATENATE(IFERROR(VLOOKUP(ROWS($H$600:H650),$C$600:$F$664,4,0),""))</f>
        <v/>
      </c>
      <c r="K650" s="336"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61"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5" customHeight="1" hidden="1">
      <c r="C651">
        <f>IF(OR(E651="Bez komentáře",E651=""),0,MAX($C$599:C650)+1)</f>
        <v>0.0</v>
      </c>
      <c r="D651">
        <v>160.0</v>
      </c>
      <c r="E651" t="str">
        <f>K661</f>
        <v/>
      </c>
      <c r="F651">
        <v>2.0</v>
      </c>
      <c r="G651" s="302" t="str">
        <f>IFERROR(VLOOKUP(ROWS($G$600:G651),$C$600:$E$664,2,0),"")</f>
        <v/>
      </c>
      <c r="H651" s="302" t="str">
        <f>IFERROR(VLOOKUP(ROWS($H$600:H651),$C$600:$E$664,3,0),"")</f>
        <v/>
      </c>
      <c r="I651" s="302" t="str">
        <f t="shared" si="20"/>
        <v/>
      </c>
      <c r="J651" t="str">
        <f>CONCATENATE(IFERROR(VLOOKUP(ROWS($H$600:H651),$C$600:$F$664,4,0),""))</f>
        <v/>
      </c>
      <c r="K651" s="336"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61"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5" customHeight="1" hidden="1" thickBot="1">
      <c r="C652">
        <f>IF(OR(E652="Bez komentáře",E652=""),0,MAX($C$599:C651)+1)</f>
        <v>0.0</v>
      </c>
      <c r="D652">
        <v>160.0</v>
      </c>
      <c r="E652" t="str">
        <f>K662</f>
        <v/>
      </c>
      <c r="F652">
        <v>3.0</v>
      </c>
      <c r="G652" s="302" t="str">
        <f>IFERROR(VLOOKUP(ROWS($G$600:G652),$C$600:$E$664,2,0),"")</f>
        <v/>
      </c>
      <c r="H652" s="302" t="str">
        <f>IFERROR(VLOOKUP(ROWS($H$600:H652),$C$600:$E$664,3,0),"")</f>
        <v/>
      </c>
      <c r="I652" s="302" t="str">
        <f t="shared" si="20"/>
        <v/>
      </c>
      <c r="J652" t="str">
        <f>CONCATENATE(IFERROR(VLOOKUP(ROWS($H$600:H652),$C$600:$F$664,4,0),""))</f>
        <v/>
      </c>
      <c r="K652" s="462" t="str">
        <f>CONCATENATE(N652,O652,P652,Q652,R652,S652,T652,U652,V652,W652,X652,Y652,Z652,AA652,AB652,AC652,AD652,AE652,AF652,AG652,AH652,AI652,AJ652,AK652,AL652,AM652,AN652,AO652,AP652,AQ652,AR652,AS652,AT652,AU652,AV652,AW652,AX652,AY652,AZ652,BA652,BB652,BC652,BD652)</f>
        <v/>
      </c>
      <c r="L652" s="337"/>
      <c r="M652" s="337"/>
      <c r="N652" s="337" t="str">
        <f>IF(CONCATENATE(N648,N649,N650,N651)&lt;&gt;"","",IF(LEN(CONCATENATE(N650))&lt;73,N650,""))</f>
        <v/>
      </c>
      <c r="O652" s="337" t="str">
        <f>IF(OR(CONCATENATE(O648,O649,O650,O651)&lt;&gt;"",AND(CONCATENATE(N652)&lt;&gt;"",N652="")),"",IF(LEN(CONCATENATE(N652,O647))&lt;73,O647,""))</f>
        <v/>
      </c>
      <c r="P652" s="337" t="str">
        <f>IF(OR(CONCATENATE(P648,P649,P650,P651)&lt;&gt;"",AND(CONCATENATE(N652,O652)&lt;&gt;"",O652="")),"",IF(LEN(CONCATENATE(N652,O652,P647))&lt;73,P647,""))</f>
        <v/>
      </c>
      <c r="Q652" s="337" t="str">
        <f>IF(OR(CONCATENATE(Q648,Q649,Q650,Q651)&lt;&gt;"",AND(CONCATENATE(N652,O652,P652)&lt;&gt;"",P652="")),"",IF(LEN(CONCATENATE(N652,O652,P652,Q647))&lt;73,Q647,""))</f>
        <v/>
      </c>
      <c r="R652" s="337" t="str">
        <f>IF(OR(CONCATENATE(R648,R649,R650,R651)&lt;&gt;"",AND(CONCATENATE(N652,O652,P652,Q652)&lt;&gt;"",Q652="")),"",IF(LEN(CONCATENATE(N652,O652,P652,Q652,R647))&lt;73,R647,""))</f>
        <v/>
      </c>
      <c r="S652" s="337" t="str">
        <f>IF(OR(CONCATENATE(S648,S649,S650,S651)&lt;&gt;"",AND(CONCATENATE(N652,O652,P652,Q652,R652)&lt;&gt;"",R652="")),"",IF(LEN(CONCATENATE(N652,O652,P652,Q652,R652,S647))&lt;73,S647,""))</f>
        <v/>
      </c>
      <c r="T652" s="337" t="str">
        <f>IF(OR(CONCATENATE(T648,T649,T650,T651)&lt;&gt;"",AND(CONCATENATE(N652,O652,P652,Q652,R652,S652)&lt;&gt;"",S652="")),"",IF(LEN(CONCATENATE(N652,O652,P652,Q652,R652,S652,T647))&lt;73,T647,""))</f>
        <v/>
      </c>
      <c r="U652" s="337" t="str">
        <f>IF(OR(CONCATENATE(U648,U649,U650,U651)&lt;&gt;"",AND(CONCATENATE(N652,O652,P652,Q652,R652,S652,T652)&lt;&gt;"",T652="")),"",IF(LEN(CONCATENATE(N652,O652,P652,Q652,R652,S652,T652,U647))&lt;73,U647,""))</f>
        <v/>
      </c>
      <c r="V652" s="337" t="str">
        <f>IF(OR(CONCATENATE(V648,V649,V650,V651)&lt;&gt;"",AND(CONCATENATE(N652,O652,P652,Q652,R652,S652,T652,U652)&lt;&gt;"",U652="")),"",IF(LEN(CONCATENATE(N652,O652,P652,Q652,R652,S652,T652,U652,V647))&lt;73,V647,""))</f>
        <v/>
      </c>
      <c r="W652" s="337" t="str">
        <f>IF(OR(CONCATENATE(W648,W649,W650,W651)&lt;&gt;"",AND(CONCATENATE(N652,O652,P652,Q652,R652,S652,T652,U652,V652)&lt;&gt;"",V652="")),"",IF(LEN(CONCATENATE(N652,O652,P652,Q652,R652,S652,T652,U652,V652,W647))&lt;73,W647,""))</f>
        <v/>
      </c>
      <c r="X652" s="337" t="str">
        <f>IF(OR(CONCATENATE(X648,X649,X650,X651)&lt;&gt;"",AND(CONCATENATE(N652,O652,P652,Q652,R652,S652,T652,U652,V652,W652)&lt;&gt;"",W652="")),"",IF(LEN(CONCATENATE(N652,O652,P652,Q652,R652,S652,T652,U652,V652,W652,X647))&lt;73,X647,""))</f>
        <v/>
      </c>
      <c r="Y652" s="337" t="str">
        <f>IF(OR(CONCATENATE(Y648,Y649,Y650,Y651)&lt;&gt;"",AND(CONCATENATE(N652,O652,P652,Q652,R652,S652,T652,U652,V652,W652,X652)&lt;&gt;"",X652="")),"",IF(LEN(CONCATENATE(N652,O652,P652,Q652,R652,S652,T652,U652,V652,W652,X652,Y647))&lt;73,Y647,""))</f>
        <v/>
      </c>
      <c r="Z652" s="337" t="str">
        <f>IF(OR(CONCATENATE(Z648,Z649,Z650,Z651)&lt;&gt;"",AND(CONCATENATE(N652,O652,P652,Q652,R652,S652,T652,U652,V652,W652,X652,Y652)&lt;&gt;"",Y652="")),"",IF(LEN(CONCATENATE(N652,O652,P652,Q652,R652,S652,T652,U652,V652,W652,X652,Y652,Z647))&lt;73,Z647,""))</f>
        <v/>
      </c>
      <c r="AA652" s="337" t="str">
        <f>IF(OR(CONCATENATE(AA648,AA649,AA650,AA651)&lt;&gt;"",AND(CONCATENATE(N652,O652,P652,Q652,R652,S652,T652,U652,V652,W652,X652,Y652,Z652)&lt;&gt;"",Z652="")),"",IF(LEN(CONCATENATE(N652,O652,P652,Q652,R652,S652,T652,U652,V652,W652,X652,Y652,Z652,AA647))&lt;73,AA647,""))</f>
        <v/>
      </c>
      <c r="AB652" s="337" t="str">
        <f>IF(OR(CONCATENATE(AB648,AB649,AB650,AB651)&lt;&gt;"",AND(CONCATENATE(N652,O652,P652,Q652,R652,S652,T652,U652,V652,W652,X652,Y652,Z652,AA652)&lt;&gt;"",AA652="")),"",IF(LEN(CONCATENATE(N652,O652,P652,Q652,R652,S652,T652,U652,V652,W652,X652,Y652,Z652,AA652,AB647))&lt;73,AB647,""))</f>
        <v/>
      </c>
      <c r="AC652" s="337" t="str">
        <f>IF(OR(CONCATENATE(AC648,AC649,AC650,AC651)&lt;&gt;"",AND(CONCATENATE(N652,O652,P652,Q652,R652,S652,T652,U652,V652,W652,X652,Y652,Z652,AA652,AB652)&lt;&gt;"",AB652="")),"",IF(LEN(CONCATENATE(N652,O652,P652,Q652,R652,S652,T652,U652,V652,W652,X652,Y652,Z652,AA652,AB652,AC647))&lt;73,AC647,""))</f>
        <v/>
      </c>
      <c r="AD652" s="337" t="str">
        <f>IF(OR(CONCATENATE(AD648,AD649,AD650,AD651)&lt;&gt;"",AND(CONCATENATE(N652,O652,P652,Q652,R652,S652,T652,U652,V652,W652,X652,Y652,Z652,AA652,AB652,AC652)&lt;&gt;"",AC652="")),"",IF(LEN(CONCATENATE(N652,O652,P652,Q652,R652,S652,T652,U652,V652,W652,X652,Y652,Z652,AA652,AB652,AC652,AD647))&lt;73,AD647,""))</f>
        <v/>
      </c>
      <c r="AE652" s="337" t="str">
        <f>IF(OR(CONCATENATE(AE648,AE649,AE650,AE651)&lt;&gt;"",AND(CONCATENATE(N652,O652,P652,Q652,R652,S652,T652,U652,V652,W652,X652,Y652,Z652,AA652,AB652,AC652,AD652)&lt;&gt;"",AD652="")),"",IF(LEN(CONCATENATE(N652,O652,P652,Q652,R652,S652,T652,U652,V652,W652,X652,Y652,Z652,AA652,AB652,AC652,AD652,AE647))&lt;73,AE647,""))</f>
        <v/>
      </c>
      <c r="AF652" s="337" t="str">
        <f>IF(OR(CONCATENATE(AF648,AF649,AF650,AF651)&lt;&gt;"",AND(CONCATENATE(N652,O652,P652,Q652,R652,S652,T652,U652,V652,W652,X652,Y652,Z652,AA652,AB652,AC652,AD652,AE652)&lt;&gt;"",AE652="")),"",IF(LEN(CONCATENATE(N652,O652,P652,Q652,R652,S652,T652,U652,V652,W652,X652,Y652,Z652,AA652,AB652,AC652,AD652,AE652,AF647))&lt;73,AF647,""))</f>
        <v/>
      </c>
      <c r="AG652" s="337"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7"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7"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7"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7"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7"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7"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7"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7"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7"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7"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7"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7"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7"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7"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7"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7"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7"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7"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7"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7"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7"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7"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63"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5" customHeight="1" hidden="1">
      <c r="C653">
        <f>IF(OR(E653="Bez komentáře",E653=""),0,MAX($C$599:C652)+1)</f>
        <v>0.0</v>
      </c>
      <c r="D653">
        <v>160.0</v>
      </c>
      <c r="E653" t="str">
        <f>K663</f>
        <v/>
      </c>
      <c r="F653">
        <v>4.0</v>
      </c>
      <c r="G653" s="302" t="str">
        <f>IFERROR(VLOOKUP(ROWS($G$600:G653),$C$600:$E$664,2,0),"")</f>
        <v/>
      </c>
      <c r="H653" s="302" t="str">
        <f>IFERROR(VLOOKUP(ROWS($H$600:H653),$C$600:$E$664,3,0),"")</f>
        <v/>
      </c>
      <c r="I653" s="302" t="str">
        <f t="shared" si="20"/>
        <v/>
      </c>
      <c r="J653" t="str">
        <f>CONCATENATE(IFERROR(VLOOKUP(ROWS($H$600:H653),$C$600:$F$664,4,0),""))</f>
        <v/>
      </c>
      <c r="K653" s="458" t="s">
        <v>9075</v>
      </c>
      <c r="L653" s="459">
        <f>A608</f>
        <v>140.0</v>
      </c>
      <c r="M653" s="459" t="str">
        <f>B608</f>
        <v>Bez komentáře</v>
      </c>
      <c r="N653" s="459" t="str">
        <f>MID($M653,1,SEARCH(" ",$M653))</f>
        <v xml:space="preserve">Bez </v>
      </c>
      <c r="O653" s="459" t="str">
        <f>IFERROR(MID($M653,LEN(CONCATENATE($N653))+1,SEARCH(" ",$M653,LEN(CONCATENATE($N653))+1)-LEN(CONCATENATE($N653))),IF(LEN(CONCATENATE($N653))&lt;LEN($M653),MID($M653,LEN(CONCATENATE($N653))+1,40),""))</f>
        <v>komentáře</v>
      </c>
      <c r="P653" s="459" t="str">
        <f>IFERROR(MID($M653,LEN(CONCATENATE($N653,O653))+1,SEARCH(" ",$M653,LEN(CONCATENATE($N653,O653))+1)-LEN(CONCATENATE($N653,O653))),IF(LEN(CONCATENATE($N653,O653))&lt;LEN($M653),MID($M653,LEN(CONCATENATE($N653,O653))+1,40),""))</f>
        <v/>
      </c>
      <c r="Q653" s="459" t="str">
        <f>IFERROR(MID($M653,LEN(CONCATENATE($N653,O653,P653))+1,SEARCH(" ",$M653,LEN(CONCATENATE($N653,O653,P653))+1)-LEN(CONCATENATE($N653,O653,P653))),IF(LEN(CONCATENATE($N653,O653,P653))&lt;LEN($M653),MID($M653,LEN(CONCATENATE($N653,O653,P653))+1,40),""))</f>
        <v/>
      </c>
      <c r="R653" s="459" t="str">
        <f>IFERROR(MID($M653,LEN(CONCATENATE($N653,O653,P653,Q653))+1,SEARCH(" ",$M653,LEN(CONCATENATE($N653,O653,P653,Q653))+1)-LEN(CONCATENATE($N653,O653,P653,Q653))),IF(LEN(CONCATENATE($N653,O653,P653,Q653))&lt;LEN($M653),MID($M653,LEN(CONCATENATE($N653,O653,P653,Q653))+1,40),""))</f>
        <v/>
      </c>
      <c r="S653" s="459" t="str">
        <f>IFERROR(MID($M653,LEN(CONCATENATE(N653,O653,P653,Q653,R653))+1,SEARCH(" ",$M653,LEN(CONCATENATE(N653,O653,P653,Q653,R653))+1)-LEN(CONCATENATE(N653,O653,P653,Q653,R653))),IF(LEN(CONCATENATE(N653,O653,P653,Q653,R653))&lt;LEN($M653),MID($M653,LEN(CONCATENATE(N653,O653,P653,Q653,R653))+1,40),""))</f>
        <v/>
      </c>
      <c r="T653" s="459" t="str">
        <f>IFERROR(MID($M653,LEN(CONCATENATE(N653,O653,P653,Q653,R653,S653))+1,SEARCH(" ",$M653,LEN(CONCATENATE(N653,O653,P653,Q653,R653,S653))+1)-LEN(CONCATENATE(N653,O653,P653,Q653,R653,S653))),IF(LEN(CONCATENATE(N653,O653,P653,Q653,R653,S653))&lt;LEN($M653),MID($M653,LEN(CONCATENATE(N653,O653,P653,Q653,R653,S653))+1,40),""))</f>
        <v/>
      </c>
      <c r="U653" s="459"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9"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9"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9"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9"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9"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9"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9"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9"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9"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9"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9"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9"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9"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9"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9"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9"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9"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9"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9"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9"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9"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9"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9"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9"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9"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9"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9"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9"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9"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9"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9"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9"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9"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9"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60"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5" customHeight="1" hidden="1">
      <c r="C654">
        <f>IF(OR(E654="Bez komentáře",E654=""),0,MAX($C$599:C653)+1)</f>
        <v>0.0</v>
      </c>
      <c r="D654">
        <v>160.0</v>
      </c>
      <c r="E654" t="str">
        <f>K664</f>
        <v/>
      </c>
      <c r="F654">
        <v>5.0</v>
      </c>
      <c r="G654" s="302" t="str">
        <f>IFERROR(VLOOKUP(ROWS($G$600:G654),$C$600:$E$664,2,0),"")</f>
        <v/>
      </c>
      <c r="H654" s="302" t="str">
        <f>IFERROR(VLOOKUP(ROWS($H$600:H654),$C$600:$E$664,3,0),"")</f>
        <v/>
      </c>
      <c r="I654" s="302" t="str">
        <f t="shared" si="20"/>
        <v/>
      </c>
      <c r="J654" t="str">
        <f>CONCATENATE(IFERROR(VLOOKUP(ROWS($H$600:H654),$C$600:$F$664,4,0),""))</f>
        <v/>
      </c>
      <c r="K654" s="336" t="str">
        <f t="shared" si="31" ref="K654:K656">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61" t="str">
        <f>IF(LEN(CONCATENATE(N653,O653,P653,Q653,R653,S653,T653,U653,V653,W653,X653,Y653,Z653,AA653,AB653,AC653,AD653,AE653,AF653,AG653,AH653,AI653,AJ653,AK653,AL653,AM653,AN653,AO653,AP653,AQ653,AR653,AS653,AT653,AU653,AV653,AW653,AX653,AY653,AZ653,BA653,BB653,BC653,BD653))&lt;73,BD653,"")</f>
        <v/>
      </c>
    </row>
    <row r="655" spans="3:56" ht="15" customHeight="1" hidden="1">
      <c r="C655">
        <f>IF(OR(E655="Bez komentáře",E655=""),0,MAX($C$599:C654)+1)</f>
        <v>0.0</v>
      </c>
      <c r="D655">
        <v>161.0</v>
      </c>
      <c r="E655" t="str">
        <f>K666</f>
        <v>Bez komentáře</v>
      </c>
      <c r="F655">
        <v>1.0</v>
      </c>
      <c r="G655" s="302" t="str">
        <f>IFERROR(VLOOKUP(ROWS($G$600:G655),$C$600:$E$664,2,0),"")</f>
        <v/>
      </c>
      <c r="H655" s="302" t="str">
        <f>IFERROR(VLOOKUP(ROWS($H$600:H655),$C$600:$E$664,3,0),"")</f>
        <v/>
      </c>
      <c r="I655" s="302" t="str">
        <f t="shared" si="20"/>
        <v/>
      </c>
      <c r="J655" t="str">
        <f>CONCATENATE(IFERROR(VLOOKUP(ROWS($H$600:H655),$C$600:$F$664,4,0),""))</f>
        <v/>
      </c>
      <c r="K655" s="336" t="str">
        <f t="shared" si="31"/>
        <v/>
      </c>
      <c r="M655" s="359"/>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61"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5" customHeight="1" hidden="1">
      <c r="C656">
        <f>IF(OR(E656="Bez komentáře",E656=""),0,MAX($C$599:C655)+1)</f>
        <v>0.0</v>
      </c>
      <c r="D656">
        <v>161.0</v>
      </c>
      <c r="E656" t="str">
        <f>K667</f>
        <v/>
      </c>
      <c r="F656">
        <v>2.0</v>
      </c>
      <c r="G656" s="302" t="str">
        <f>IFERROR(VLOOKUP(ROWS($G$600:G656),$C$600:$E$664,2,0),"")</f>
        <v/>
      </c>
      <c r="H656" s="302" t="str">
        <f>IFERROR(VLOOKUP(ROWS($H$600:H656),$C$600:$E$664,3,0),"")</f>
        <v/>
      </c>
      <c r="I656" s="302" t="str">
        <f t="shared" si="20"/>
        <v/>
      </c>
      <c r="J656" t="str">
        <f>CONCATENATE(IFERROR(VLOOKUP(ROWS($H$600:H656),$C$600:$F$664,4,0),""))</f>
        <v/>
      </c>
      <c r="K656" s="336"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61"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5" customHeight="1" hidden="1">
      <c r="C657">
        <f>IF(OR(E657="Bez komentáře",E657=""),0,MAX($C$599:C656)+1)</f>
        <v>0.0</v>
      </c>
      <c r="D657">
        <v>161.0</v>
      </c>
      <c r="E657" t="str">
        <f>K668</f>
        <v/>
      </c>
      <c r="F657">
        <v>3.0</v>
      </c>
      <c r="G657" s="302" t="str">
        <f>IFERROR(VLOOKUP(ROWS($G$600:G657),$C$600:$E$664,2,0),"")</f>
        <v/>
      </c>
      <c r="H657" s="302" t="str">
        <f>IFERROR(VLOOKUP(ROWS($H$600:H657),$C$600:$E$664,3,0),"")</f>
        <v/>
      </c>
      <c r="I657" s="302" t="str">
        <f t="shared" si="20"/>
        <v/>
      </c>
      <c r="J657" t="str">
        <f>CONCATENATE(IFERROR(VLOOKUP(ROWS($H$600:H657),$C$600:$F$664,4,0),""))</f>
        <v/>
      </c>
      <c r="K657" s="336"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61"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5" customHeight="1" hidden="1" thickBot="1">
      <c r="C658">
        <f>IF(OR(E658="Bez komentáře",E658=""),0,MAX($C$599:C657)+1)</f>
        <v>0.0</v>
      </c>
      <c r="D658">
        <v>161.0</v>
      </c>
      <c r="E658" t="str">
        <f>K669</f>
        <v/>
      </c>
      <c r="F658">
        <v>4.0</v>
      </c>
      <c r="G658" s="302" t="str">
        <f>IFERROR(VLOOKUP(ROWS($G$600:G658),$C$600:$E$664,2,0),"")</f>
        <v/>
      </c>
      <c r="H658" s="302" t="str">
        <f>IFERROR(VLOOKUP(ROWS($H$600:H658),$C$600:$E$664,3,0),"")</f>
        <v/>
      </c>
      <c r="I658" s="302" t="str">
        <f t="shared" si="20"/>
        <v/>
      </c>
      <c r="J658" t="str">
        <f>CONCATENATE(IFERROR(VLOOKUP(ROWS($H$600:H658),$C$600:$F$664,4,0),""))</f>
        <v/>
      </c>
      <c r="K658" s="462" t="str">
        <f>CONCATENATE(N658,O658,P658,Q658,R658,S658,T658,U658,V658,W658,X658,Y658,Z658,AA658,AB658,AC658,AD658,AE658,AF658,AG658,AH658,AI658,AJ658,AK658,AL658,AM658,AN658,AO658,AP658,AQ658,AR658,AS658,AT658,AU658,AV658,AW658,AX658,AY658,AZ658,BA658,BB658,BC658,BD658)</f>
        <v/>
      </c>
      <c r="L658" s="337"/>
      <c r="M658" s="337"/>
      <c r="N658" s="337" t="str">
        <f>IF(CONCATENATE(N654,N655,N656,N657)&lt;&gt;"","",IF(LEN(CONCATENATE(N656))&lt;73,N656,""))</f>
        <v/>
      </c>
      <c r="O658" s="337" t="str">
        <f>IF(OR(CONCATENATE(O654,O655,O656,O657)&lt;&gt;"",AND(CONCATENATE(N658)&lt;&gt;"",N658="")),"",IF(LEN(CONCATENATE(N658,O653))&lt;73,O653,""))</f>
        <v/>
      </c>
      <c r="P658" s="337" t="str">
        <f>IF(OR(CONCATENATE(P654,P655,P656,P657)&lt;&gt;"",AND(CONCATENATE(N658,O658)&lt;&gt;"",O658="")),"",IF(LEN(CONCATENATE(N658,O658,P653))&lt;73,P653,""))</f>
        <v/>
      </c>
      <c r="Q658" s="337" t="str">
        <f>IF(OR(CONCATENATE(Q654,Q655,Q656,Q657)&lt;&gt;"",AND(CONCATENATE(N658,O658,P658)&lt;&gt;"",P658="")),"",IF(LEN(CONCATENATE(N658,O658,P658,Q653))&lt;73,Q653,""))</f>
        <v/>
      </c>
      <c r="R658" s="337" t="str">
        <f>IF(OR(CONCATENATE(R654,R655,R656,R657)&lt;&gt;"",AND(CONCATENATE(N658,O658,P658,Q658)&lt;&gt;"",Q658="")),"",IF(LEN(CONCATENATE(N658,O658,P658,Q658,R653))&lt;73,R653,""))</f>
        <v/>
      </c>
      <c r="S658" s="337" t="str">
        <f>IF(OR(CONCATENATE(S654,S655,S656,S657)&lt;&gt;"",AND(CONCATENATE(N658,O658,P658,Q658,R658)&lt;&gt;"",R658="")),"",IF(LEN(CONCATENATE(N658,O658,P658,Q658,R658,S653))&lt;73,S653,""))</f>
        <v/>
      </c>
      <c r="T658" s="337" t="str">
        <f>IF(OR(CONCATENATE(T654,T655,T656,T657)&lt;&gt;"",AND(CONCATENATE(N658,O658,P658,Q658,R658,S658)&lt;&gt;"",S658="")),"",IF(LEN(CONCATENATE(N658,O658,P658,Q658,R658,S658,T653))&lt;73,T653,""))</f>
        <v/>
      </c>
      <c r="U658" s="337" t="str">
        <f>IF(OR(CONCATENATE(U654,U655,U656,U657)&lt;&gt;"",AND(CONCATENATE(N658,O658,P658,Q658,R658,S658,T658)&lt;&gt;"",T658="")),"",IF(LEN(CONCATENATE(N658,O658,P658,Q658,R658,S658,T658,U653))&lt;73,U653,""))</f>
        <v/>
      </c>
      <c r="V658" s="337" t="str">
        <f>IF(OR(CONCATENATE(V654,V655,V656,V657)&lt;&gt;"",AND(CONCATENATE(N658,O658,P658,Q658,R658,S658,T658,U658)&lt;&gt;"",U658="")),"",IF(LEN(CONCATENATE(N658,O658,P658,Q658,R658,S658,T658,U658,V653))&lt;73,V653,""))</f>
        <v/>
      </c>
      <c r="W658" s="337" t="str">
        <f>IF(OR(CONCATENATE(W654,W655,W656,W657)&lt;&gt;"",AND(CONCATENATE(N658,O658,P658,Q658,R658,S658,T658,U658,V658)&lt;&gt;"",V658="")),"",IF(LEN(CONCATENATE(N658,O658,P658,Q658,R658,S658,T658,U658,V658,W653))&lt;73,W653,""))</f>
        <v/>
      </c>
      <c r="X658" s="337" t="str">
        <f>IF(OR(CONCATENATE(X654,X655,X656,X657)&lt;&gt;"",AND(CONCATENATE(N658,O658,P658,Q658,R658,S658,T658,U658,V658,W658)&lt;&gt;"",W658="")),"",IF(LEN(CONCATENATE(N658,O658,P658,Q658,R658,S658,T658,U658,V658,W658,X653))&lt;73,X653,""))</f>
        <v/>
      </c>
      <c r="Y658" s="337" t="str">
        <f>IF(OR(CONCATENATE(Y654,Y655,Y656,Y657)&lt;&gt;"",AND(CONCATENATE(N658,O658,P658,Q658,R658,S658,T658,U658,V658,W658,X658)&lt;&gt;"",X658="")),"",IF(LEN(CONCATENATE(N658,O658,P658,Q658,R658,S658,T658,U658,V658,W658,X658,Y653))&lt;73,Y653,""))</f>
        <v/>
      </c>
      <c r="Z658" s="337" t="str">
        <f>IF(OR(CONCATENATE(Z654,Z655,Z656,Z657)&lt;&gt;"",AND(CONCATENATE(N658,O658,P658,Q658,R658,S658,T658,U658,V658,W658,X658,Y658)&lt;&gt;"",Y658="")),"",IF(LEN(CONCATENATE(N658,O658,P658,Q658,R658,S658,T658,U658,V658,W658,X658,Y658,Z653))&lt;73,Z653,""))</f>
        <v/>
      </c>
      <c r="AA658" s="337" t="str">
        <f>IF(OR(CONCATENATE(AA654,AA655,AA656,AA657)&lt;&gt;"",AND(CONCATENATE(N658,O658,P658,Q658,R658,S658,T658,U658,V658,W658,X658,Y658,Z658)&lt;&gt;"",Z658="")),"",IF(LEN(CONCATENATE(N658,O658,P658,Q658,R658,S658,T658,U658,V658,W658,X658,Y658,Z658,AA653))&lt;73,AA653,""))</f>
        <v/>
      </c>
      <c r="AB658" s="337" t="str">
        <f>IF(OR(CONCATENATE(AB654,AB655,AB656,AB657)&lt;&gt;"",AND(CONCATENATE(N658,O658,P658,Q658,R658,S658,T658,U658,V658,W658,X658,Y658,Z658,AA658)&lt;&gt;"",AA658="")),"",IF(LEN(CONCATENATE(N658,O658,P658,Q658,R658,S658,T658,U658,V658,W658,X658,Y658,Z658,AA658,AB653))&lt;73,AB653,""))</f>
        <v/>
      </c>
      <c r="AC658" s="337" t="str">
        <f>IF(OR(CONCATENATE(AC654,AC655,AC656,AC657)&lt;&gt;"",AND(CONCATENATE(N658,O658,P658,Q658,R658,S658,T658,U658,V658,W658,X658,Y658,Z658,AA658,AB658)&lt;&gt;"",AB658="")),"",IF(LEN(CONCATENATE(N658,O658,P658,Q658,R658,S658,T658,U658,V658,W658,X658,Y658,Z658,AA658,AB658,AC653))&lt;73,AC653,""))</f>
        <v/>
      </c>
      <c r="AD658" s="337" t="str">
        <f>IF(OR(CONCATENATE(AD654,AD655,AD656,AD657)&lt;&gt;"",AND(CONCATENATE(N658,O658,P658,Q658,R658,S658,T658,U658,V658,W658,X658,Y658,Z658,AA658,AB658,AC658)&lt;&gt;"",AC658="")),"",IF(LEN(CONCATENATE(N658,O658,P658,Q658,R658,S658,T658,U658,V658,W658,X658,Y658,Z658,AA658,AB658,AC658,AD653))&lt;73,AD653,""))</f>
        <v/>
      </c>
      <c r="AE658" s="337" t="str">
        <f>IF(OR(CONCATENATE(AE654,AE655,AE656,AE657)&lt;&gt;"",AND(CONCATENATE(N658,O658,P658,Q658,R658,S658,T658,U658,V658,W658,X658,Y658,Z658,AA658,AB658,AC658,AD658)&lt;&gt;"",AD658="")),"",IF(LEN(CONCATENATE(N658,O658,P658,Q658,R658,S658,T658,U658,V658,W658,X658,Y658,Z658,AA658,AB658,AC658,AD658,AE653))&lt;73,AE653,""))</f>
        <v/>
      </c>
      <c r="AF658" s="337" t="str">
        <f>IF(OR(CONCATENATE(AF654,AF655,AF656,AF657)&lt;&gt;"",AND(CONCATENATE(N658,O658,P658,Q658,R658,S658,T658,U658,V658,W658,X658,Y658,Z658,AA658,AB658,AC658,AD658,AE658)&lt;&gt;"",AE658="")),"",IF(LEN(CONCATENATE(N658,O658,P658,Q658,R658,S658,T658,U658,V658,W658,X658,Y658,Z658,AA658,AB658,AC658,AD658,AE658,AF653))&lt;73,AF653,""))</f>
        <v/>
      </c>
      <c r="AG658" s="337"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7"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7"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7"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7"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7"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7"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7"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7"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7"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7"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7"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7"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7"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7"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7"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7"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7"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7"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7"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7"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7"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7"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63"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5" customHeight="1" hidden="1">
      <c r="C659">
        <f>IF(OR(E659="Bez komentáře",E659=""),0,MAX($C$599:C658)+1)</f>
        <v>0.0</v>
      </c>
      <c r="D659">
        <v>161.0</v>
      </c>
      <c r="E659" t="str">
        <f>K670</f>
        <v/>
      </c>
      <c r="F659">
        <v>5.0</v>
      </c>
      <c r="G659" s="302" t="str">
        <f>IFERROR(VLOOKUP(ROWS($G$600:G659),$C$600:$E$664,2,0),"")</f>
        <v/>
      </c>
      <c r="H659" s="302" t="str">
        <f>IFERROR(VLOOKUP(ROWS($H$600:H659),$C$600:$E$664,3,0),"")</f>
        <v/>
      </c>
      <c r="I659" s="302" t="str">
        <f t="shared" si="20"/>
        <v/>
      </c>
      <c r="J659" t="str">
        <f>CONCATENATE(IFERROR(VLOOKUP(ROWS($H$600:H659),$C$600:$F$664,4,0),""))</f>
        <v/>
      </c>
      <c r="K659" s="458" t="s">
        <v>9075</v>
      </c>
      <c r="L659" s="459">
        <f>A609</f>
        <v>160.0</v>
      </c>
      <c r="M659" s="459" t="str">
        <f>B609</f>
        <v>Bez komentáře</v>
      </c>
      <c r="N659" s="459" t="str">
        <f>MID($M659,1,SEARCH(" ",$M659))</f>
        <v xml:space="preserve">Bez </v>
      </c>
      <c r="O659" s="459" t="str">
        <f>IFERROR(MID($M659,LEN(CONCATENATE($N659))+1,SEARCH(" ",$M659,LEN(CONCATENATE($N659))+1)-LEN(CONCATENATE($N659))),IF(LEN(CONCATENATE($N659))&lt;LEN($M659),MID($M659,LEN(CONCATENATE($N659))+1,40),""))</f>
        <v>komentáře</v>
      </c>
      <c r="P659" s="459" t="str">
        <f>IFERROR(MID($M659,LEN(CONCATENATE($N659,O659))+1,SEARCH(" ",$M659,LEN(CONCATENATE($N659,O659))+1)-LEN(CONCATENATE($N659,O659))),IF(LEN(CONCATENATE($N659,O659))&lt;LEN($M659),MID($M659,LEN(CONCATENATE($N659,O659))+1,40),""))</f>
        <v/>
      </c>
      <c r="Q659" s="459" t="str">
        <f>IFERROR(MID($M659,LEN(CONCATENATE($N659,O659,P659))+1,SEARCH(" ",$M659,LEN(CONCATENATE($N659,O659,P659))+1)-LEN(CONCATENATE($N659,O659,P659))),IF(LEN(CONCATENATE($N659,O659,P659))&lt;LEN($M659),MID($M659,LEN(CONCATENATE($N659,O659,P659))+1,40),""))</f>
        <v/>
      </c>
      <c r="R659" s="459" t="str">
        <f>IFERROR(MID($M659,LEN(CONCATENATE($N659,O659,P659,Q659))+1,SEARCH(" ",$M659,LEN(CONCATENATE($N659,O659,P659,Q659))+1)-LEN(CONCATENATE($N659,O659,P659,Q659))),IF(LEN(CONCATENATE($N659,O659,P659,Q659))&lt;LEN($M659),MID($M659,LEN(CONCATENATE($N659,O659,P659,Q659))+1,40),""))</f>
        <v/>
      </c>
      <c r="S659" s="459" t="str">
        <f>IFERROR(MID($M659,LEN(CONCATENATE(N659,O659,P659,Q659,R659))+1,SEARCH(" ",$M659,LEN(CONCATENATE(N659,O659,P659,Q659,R659))+1)-LEN(CONCATENATE(N659,O659,P659,Q659,R659))),IF(LEN(CONCATENATE(N659,O659,P659,Q659,R659))&lt;LEN($M659),MID($M659,LEN(CONCATENATE(N659,O659,P659,Q659,R659))+1,40),""))</f>
        <v/>
      </c>
      <c r="T659" s="459" t="str">
        <f>IFERROR(MID($M659,LEN(CONCATENATE(N659,O659,P659,Q659,R659,S659))+1,SEARCH(" ",$M659,LEN(CONCATENATE(N659,O659,P659,Q659,R659,S659))+1)-LEN(CONCATENATE(N659,O659,P659,Q659,R659,S659))),IF(LEN(CONCATENATE(N659,O659,P659,Q659,R659,S659))&lt;LEN($M659),MID($M659,LEN(CONCATENATE(N659,O659,P659,Q659,R659,S659))+1,40),""))</f>
        <v/>
      </c>
      <c r="U659" s="459"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9"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9"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9"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9"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9"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9"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9"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9"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9"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9"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9"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9"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9"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9"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9"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9"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9"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9"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9"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9"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9"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9"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9"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9"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9"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9"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9"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9"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9"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9"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9"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9"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9"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9"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60"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5" customHeight="1" hidden="1">
      <c r="C660">
        <f>IF(OR(E660="Bez komentáře",E660=""),0,MAX($C$599:C659)+1)</f>
        <v>0.0</v>
      </c>
      <c r="D660">
        <v>162.0</v>
      </c>
      <c r="E660" t="str">
        <f>K672</f>
        <v>Bez komentáře</v>
      </c>
      <c r="F660">
        <v>1.0</v>
      </c>
      <c r="G660" s="302" t="str">
        <f>IFERROR(VLOOKUP(ROWS($G$600:G660),$C$600:$E$664,2,0),"")</f>
        <v/>
      </c>
      <c r="H660" s="302" t="str">
        <f>IFERROR(VLOOKUP(ROWS($H$600:H660),$C$600:$E$664,3,0),"")</f>
        <v/>
      </c>
      <c r="I660" s="302" t="str">
        <f t="shared" si="20"/>
        <v/>
      </c>
      <c r="J660" t="str">
        <f>CONCATENATE(IFERROR(VLOOKUP(ROWS($H$600:H660),$C$600:$F$664,4,0),""))</f>
        <v/>
      </c>
      <c r="K660" s="336" t="str">
        <f t="shared" si="32" ref="K660:K66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61" t="str">
        <f>IF(LEN(CONCATENATE(N659,O659,P659,Q659,R659,S659,T659,U659,V659,W659,X659,Y659,Z659,AA659,AB659,AC659,AD659,AE659,AF659,AG659,AH659,AI659,AJ659,AK659,AL659,AM659,AN659,AO659,AP659,AQ659,AR659,AS659,AT659,AU659,AV659,AW659,AX659,AY659,AZ659,BA659,BB659,BC659,BD659))&lt;73,BD659,"")</f>
        <v/>
      </c>
    </row>
    <row r="661" spans="3:56" ht="15" customHeight="1" hidden="1">
      <c r="C661">
        <f>IF(OR(E661="Bez komentáře",E661=""),0,MAX($C$599:C660)+1)</f>
        <v>0.0</v>
      </c>
      <c r="D661">
        <v>162.0</v>
      </c>
      <c r="E661" t="str">
        <f>K673</f>
        <v/>
      </c>
      <c r="F661">
        <v>2.0</v>
      </c>
      <c r="G661" s="302" t="str">
        <f>IFERROR(VLOOKUP(ROWS($G$600:G661),$C$600:$E$664,2,0),"")</f>
        <v/>
      </c>
      <c r="H661" s="302" t="str">
        <f>IFERROR(VLOOKUP(ROWS($H$600:H661),$C$600:$E$664,3,0),"")</f>
        <v/>
      </c>
      <c r="I661" s="302" t="str">
        <f t="shared" si="20"/>
        <v/>
      </c>
      <c r="J661" t="str">
        <f>CONCATENATE(IFERROR(VLOOKUP(ROWS($H$600:H661),$C$600:$F$664,4,0),""))</f>
        <v/>
      </c>
      <c r="K661" s="336" t="str">
        <f t="shared" si="32"/>
        <v/>
      </c>
      <c r="M661" s="359"/>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61"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5" customHeight="1" hidden="1">
      <c r="C662">
        <f>IF(OR(E662="Bez komentáře",E662=""),0,MAX($C$599:C661)+1)</f>
        <v>0.0</v>
      </c>
      <c r="D662">
        <v>162.0</v>
      </c>
      <c r="E662" t="str">
        <f>K674</f>
        <v/>
      </c>
      <c r="F662">
        <v>3.0</v>
      </c>
      <c r="G662" s="302" t="str">
        <f>IFERROR(VLOOKUP(ROWS($G$600:G662),$C$600:$E$664,2,0),"")</f>
        <v/>
      </c>
      <c r="H662" s="302" t="str">
        <f>IFERROR(VLOOKUP(ROWS($H$600:H662),$C$600:$E$664,3,0),"")</f>
        <v/>
      </c>
      <c r="I662" s="302" t="str">
        <f t="shared" si="20"/>
        <v/>
      </c>
      <c r="J662" t="str">
        <f>CONCATENATE(IFERROR(VLOOKUP(ROWS($H$600:H662),$C$600:$F$664,4,0),""))</f>
        <v/>
      </c>
      <c r="K662" s="336"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61"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5" customHeight="1" hidden="1">
      <c r="C663">
        <f>IF(OR(E663="Bez komentáře",E663=""),0,MAX($C$599:C662)+1)</f>
        <v>0.0</v>
      </c>
      <c r="D663">
        <v>162.0</v>
      </c>
      <c r="E663" t="str">
        <f>K675</f>
        <v/>
      </c>
      <c r="F663">
        <v>4.0</v>
      </c>
      <c r="G663" s="302" t="str">
        <f>IFERROR(VLOOKUP(ROWS($G$600:G663),$C$600:$E$664,2,0),"")</f>
        <v/>
      </c>
      <c r="H663" s="302" t="str">
        <f>IFERROR(VLOOKUP(ROWS($H$600:H663),$C$600:$E$664,3,0),"")</f>
        <v/>
      </c>
      <c r="I663" s="302" t="str">
        <f t="shared" si="20"/>
        <v/>
      </c>
      <c r="J663" t="str">
        <f>CONCATENATE(IFERROR(VLOOKUP(ROWS($H$600:H663),$C$600:$F$664,4,0),""))</f>
        <v/>
      </c>
      <c r="K663" s="336"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61"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5" customHeight="1" hidden="1" thickBot="1">
      <c r="C664">
        <f>IF(OR(E664="Bez komentáře",E664=""),0,MAX($C$599:C663)+1)</f>
        <v>0.0</v>
      </c>
      <c r="D664">
        <v>162.0</v>
      </c>
      <c r="E664" t="str">
        <f>K676</f>
        <v/>
      </c>
      <c r="F664">
        <v>5.0</v>
      </c>
      <c r="G664" s="302" t="str">
        <f>IFERROR(VLOOKUP(ROWS($G$600:G664),$C$600:$E$664,2,0),"")</f>
        <v/>
      </c>
      <c r="H664" s="302" t="str">
        <f>IFERROR(VLOOKUP(ROWS($H$600:H664),$C$600:$E$664,3,0),"")</f>
        <v/>
      </c>
      <c r="I664" s="302" t="str">
        <f t="shared" si="33" ref="I664">IF(H664&lt;&gt;"",2,"")</f>
        <v/>
      </c>
      <c r="J664" t="str">
        <f>CONCATENATE(IFERROR(VLOOKUP(ROWS($H$600:H664),$C$600:$F$664,4,0),""))</f>
        <v/>
      </c>
      <c r="K664" s="462" t="str">
        <f>CONCATENATE(N664,O664,P664,Q664,R664,S664,T664,U664,V664,W664,X664,Y664,Z664,AA664,AB664,AC664,AD664,AE664,AF664,AG664,AH664,AI664,AJ664,AK664,AL664,AM664,AN664,AO664,AP664,AQ664,AR664,AS664,AT664,AU664,AV664,AW664,AX664,AY664,AZ664,BA664,BB664,BC664,BD664)</f>
        <v/>
      </c>
      <c r="L664" s="337"/>
      <c r="M664" s="337"/>
      <c r="N664" s="337" t="str">
        <f>IF(CONCATENATE(N660,N661,N662,N663)&lt;&gt;"","",IF(LEN(CONCATENATE(N662))&lt;73,N662,""))</f>
        <v/>
      </c>
      <c r="O664" s="337" t="str">
        <f>IF(OR(CONCATENATE(O660,O661,O662,O663)&lt;&gt;"",AND(CONCATENATE(N664)&lt;&gt;"",N664="")),"",IF(LEN(CONCATENATE(N664,O659))&lt;73,O659,""))</f>
        <v/>
      </c>
      <c r="P664" s="337" t="str">
        <f>IF(OR(CONCATENATE(P660,P661,P662,P663)&lt;&gt;"",AND(CONCATENATE(N664,O664)&lt;&gt;"",O664="")),"",IF(LEN(CONCATENATE(N664,O664,P659))&lt;73,P659,""))</f>
        <v/>
      </c>
      <c r="Q664" s="337" t="str">
        <f>IF(OR(CONCATENATE(Q660,Q661,Q662,Q663)&lt;&gt;"",AND(CONCATENATE(N664,O664,P664)&lt;&gt;"",P664="")),"",IF(LEN(CONCATENATE(N664,O664,P664,Q659))&lt;73,Q659,""))</f>
        <v/>
      </c>
      <c r="R664" s="337" t="str">
        <f>IF(OR(CONCATENATE(R660,R661,R662,R663)&lt;&gt;"",AND(CONCATENATE(N664,O664,P664,Q664)&lt;&gt;"",Q664="")),"",IF(LEN(CONCATENATE(N664,O664,P664,Q664,R659))&lt;73,R659,""))</f>
        <v/>
      </c>
      <c r="S664" s="337" t="str">
        <f>IF(OR(CONCATENATE(S660,S661,S662,S663)&lt;&gt;"",AND(CONCATENATE(N664,O664,P664,Q664,R664)&lt;&gt;"",R664="")),"",IF(LEN(CONCATENATE(N664,O664,P664,Q664,R664,S659))&lt;73,S659,""))</f>
        <v/>
      </c>
      <c r="T664" s="337" t="str">
        <f>IF(OR(CONCATENATE(T660,T661,T662,T663)&lt;&gt;"",AND(CONCATENATE(N664,O664,P664,Q664,R664,S664)&lt;&gt;"",S664="")),"",IF(LEN(CONCATENATE(N664,O664,P664,Q664,R664,S664,T659))&lt;73,T659,""))</f>
        <v/>
      </c>
      <c r="U664" s="337" t="str">
        <f>IF(OR(CONCATENATE(U660,U661,U662,U663)&lt;&gt;"",AND(CONCATENATE(N664,O664,P664,Q664,R664,S664,T664)&lt;&gt;"",T664="")),"",IF(LEN(CONCATENATE(N664,O664,P664,Q664,R664,S664,T664,U659))&lt;73,U659,""))</f>
        <v/>
      </c>
      <c r="V664" s="337" t="str">
        <f>IF(OR(CONCATENATE(V660,V661,V662,V663)&lt;&gt;"",AND(CONCATENATE(N664,O664,P664,Q664,R664,S664,T664,U664)&lt;&gt;"",U664="")),"",IF(LEN(CONCATENATE(N664,O664,P664,Q664,R664,S664,T664,U664,V659))&lt;73,V659,""))</f>
        <v/>
      </c>
      <c r="W664" s="337" t="str">
        <f>IF(OR(CONCATENATE(W660,W661,W662,W663)&lt;&gt;"",AND(CONCATENATE(N664,O664,P664,Q664,R664,S664,T664,U664,V664)&lt;&gt;"",V664="")),"",IF(LEN(CONCATENATE(N664,O664,P664,Q664,R664,S664,T664,U664,V664,W659))&lt;73,W659,""))</f>
        <v/>
      </c>
      <c r="X664" s="337" t="str">
        <f>IF(OR(CONCATENATE(X660,X661,X662,X663)&lt;&gt;"",AND(CONCATENATE(N664,O664,P664,Q664,R664,S664,T664,U664,V664,W664)&lt;&gt;"",W664="")),"",IF(LEN(CONCATENATE(N664,O664,P664,Q664,R664,S664,T664,U664,V664,W664,X659))&lt;73,X659,""))</f>
        <v/>
      </c>
      <c r="Y664" s="337" t="str">
        <f>IF(OR(CONCATENATE(Y660,Y661,Y662,Y663)&lt;&gt;"",AND(CONCATENATE(N664,O664,P664,Q664,R664,S664,T664,U664,V664,W664,X664)&lt;&gt;"",X664="")),"",IF(LEN(CONCATENATE(N664,O664,P664,Q664,R664,S664,T664,U664,V664,W664,X664,Y659))&lt;73,Y659,""))</f>
        <v/>
      </c>
      <c r="Z664" s="337" t="str">
        <f>IF(OR(CONCATENATE(Z660,Z661,Z662,Z663)&lt;&gt;"",AND(CONCATENATE(N664,O664,P664,Q664,R664,S664,T664,U664,V664,W664,X664,Y664)&lt;&gt;"",Y664="")),"",IF(LEN(CONCATENATE(N664,O664,P664,Q664,R664,S664,T664,U664,V664,W664,X664,Y664,Z659))&lt;73,Z659,""))</f>
        <v/>
      </c>
      <c r="AA664" s="337" t="str">
        <f>IF(OR(CONCATENATE(AA660,AA661,AA662,AA663)&lt;&gt;"",AND(CONCATENATE(N664,O664,P664,Q664,R664,S664,T664,U664,V664,W664,X664,Y664,Z664)&lt;&gt;"",Z664="")),"",IF(LEN(CONCATENATE(N664,O664,P664,Q664,R664,S664,T664,U664,V664,W664,X664,Y664,Z664,AA659))&lt;73,AA659,""))</f>
        <v/>
      </c>
      <c r="AB664" s="337" t="str">
        <f>IF(OR(CONCATENATE(AB660,AB661,AB662,AB663)&lt;&gt;"",AND(CONCATENATE(N664,O664,P664,Q664,R664,S664,T664,U664,V664,W664,X664,Y664,Z664,AA664)&lt;&gt;"",AA664="")),"",IF(LEN(CONCATENATE(N664,O664,P664,Q664,R664,S664,T664,U664,V664,W664,X664,Y664,Z664,AA664,AB659))&lt;73,AB659,""))</f>
        <v/>
      </c>
      <c r="AC664" s="337" t="str">
        <f>IF(OR(CONCATENATE(AC660,AC661,AC662,AC663)&lt;&gt;"",AND(CONCATENATE(N664,O664,P664,Q664,R664,S664,T664,U664,V664,W664,X664,Y664,Z664,AA664,AB664)&lt;&gt;"",AB664="")),"",IF(LEN(CONCATENATE(N664,O664,P664,Q664,R664,S664,T664,U664,V664,W664,X664,Y664,Z664,AA664,AB664,AC659))&lt;73,AC659,""))</f>
        <v/>
      </c>
      <c r="AD664" s="337" t="str">
        <f>IF(OR(CONCATENATE(AD660,AD661,AD662,AD663)&lt;&gt;"",AND(CONCATENATE(N664,O664,P664,Q664,R664,S664,T664,U664,V664,W664,X664,Y664,Z664,AA664,AB664,AC664)&lt;&gt;"",AC664="")),"",IF(LEN(CONCATENATE(N664,O664,P664,Q664,R664,S664,T664,U664,V664,W664,X664,Y664,Z664,AA664,AB664,AC664,AD659))&lt;73,AD659,""))</f>
        <v/>
      </c>
      <c r="AE664" s="337" t="str">
        <f>IF(OR(CONCATENATE(AE660,AE661,AE662,AE663)&lt;&gt;"",AND(CONCATENATE(N664,O664,P664,Q664,R664,S664,T664,U664,V664,W664,X664,Y664,Z664,AA664,AB664,AC664,AD664)&lt;&gt;"",AD664="")),"",IF(LEN(CONCATENATE(N664,O664,P664,Q664,R664,S664,T664,U664,V664,W664,X664,Y664,Z664,AA664,AB664,AC664,AD664,AE659))&lt;73,AE659,""))</f>
        <v/>
      </c>
      <c r="AF664" s="337" t="str">
        <f>IF(OR(CONCATENATE(AF660,AF661,AF662,AF663)&lt;&gt;"",AND(CONCATENATE(N664,O664,P664,Q664,R664,S664,T664,U664,V664,W664,X664,Y664,Z664,AA664,AB664,AC664,AD664,AE664)&lt;&gt;"",AE664="")),"",IF(LEN(CONCATENATE(N664,O664,P664,Q664,R664,S664,T664,U664,V664,W664,X664,Y664,Z664,AA664,AB664,AC664,AD664,AE664,AF659))&lt;73,AF659,""))</f>
        <v/>
      </c>
      <c r="AG664" s="337"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7"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7"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7"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7"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7"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7"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7"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7"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7"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7"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7"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7"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7"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7"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7"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7"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7"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7"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7"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7"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7"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7"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63"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11:56" ht="15" customHeight="1" hidden="1">
      <c r="K665" s="458" t="s">
        <v>9075</v>
      </c>
      <c r="L665" s="459">
        <f>A610</f>
        <v>161.0</v>
      </c>
      <c r="M665" s="459" t="str">
        <f>B610</f>
        <v>Bez komentáře</v>
      </c>
      <c r="N665" s="459" t="str">
        <f>MID($M665,1,SEARCH(" ",$M665))</f>
        <v xml:space="preserve">Bez </v>
      </c>
      <c r="O665" s="459" t="str">
        <f>IFERROR(MID($M665,LEN(CONCATENATE($N665))+1,SEARCH(" ",$M665,LEN(CONCATENATE($N665))+1)-LEN(CONCATENATE($N665))),IF(LEN(CONCATENATE($N665))&lt;LEN($M665),MID($M665,LEN(CONCATENATE($N665))+1,40),""))</f>
        <v>komentáře</v>
      </c>
      <c r="P665" s="459" t="str">
        <f>IFERROR(MID($M665,LEN(CONCATENATE($N665,O665))+1,SEARCH(" ",$M665,LEN(CONCATENATE($N665,O665))+1)-LEN(CONCATENATE($N665,O665))),IF(LEN(CONCATENATE($N665,O665))&lt;LEN($M665),MID($M665,LEN(CONCATENATE($N665,O665))+1,40),""))</f>
        <v/>
      </c>
      <c r="Q665" s="459" t="str">
        <f>IFERROR(MID($M665,LEN(CONCATENATE($N665,O665,P665))+1,SEARCH(" ",$M665,LEN(CONCATENATE($N665,O665,P665))+1)-LEN(CONCATENATE($N665,O665,P665))),IF(LEN(CONCATENATE($N665,O665,P665))&lt;LEN($M665),MID($M665,LEN(CONCATENATE($N665,O665,P665))+1,40),""))</f>
        <v/>
      </c>
      <c r="R665" s="459" t="str">
        <f>IFERROR(MID($M665,LEN(CONCATENATE($N665,O665,P665,Q665))+1,SEARCH(" ",$M665,LEN(CONCATENATE($N665,O665,P665,Q665))+1)-LEN(CONCATENATE($N665,O665,P665,Q665))),IF(LEN(CONCATENATE($N665,O665,P665,Q665))&lt;LEN($M665),MID($M665,LEN(CONCATENATE($N665,O665,P665,Q665))+1,40),""))</f>
        <v/>
      </c>
      <c r="S665" s="459" t="str">
        <f>IFERROR(MID($M665,LEN(CONCATENATE(N665,O665,P665,Q665,R665))+1,SEARCH(" ",$M665,LEN(CONCATENATE(N665,O665,P665,Q665,R665))+1)-LEN(CONCATENATE(N665,O665,P665,Q665,R665))),IF(LEN(CONCATENATE(N665,O665,P665,Q665,R665))&lt;LEN($M665),MID($M665,LEN(CONCATENATE(N665,O665,P665,Q665,R665))+1,40),""))</f>
        <v/>
      </c>
      <c r="T665" s="459" t="str">
        <f>IFERROR(MID($M665,LEN(CONCATENATE(N665,O665,P665,Q665,R665,S665))+1,SEARCH(" ",$M665,LEN(CONCATENATE(N665,O665,P665,Q665,R665,S665))+1)-LEN(CONCATENATE(N665,O665,P665,Q665,R665,S665))),IF(LEN(CONCATENATE(N665,O665,P665,Q665,R665,S665))&lt;LEN($M665),MID($M665,LEN(CONCATENATE(N665,O665,P665,Q665,R665,S665))+1,40),""))</f>
        <v/>
      </c>
      <c r="U665" s="459"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9"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9"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9"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9"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9"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9"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9"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9"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9"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9"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9"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9"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9"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9"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9"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9"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9"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9"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9"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9"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9"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9"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9"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9"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9"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9"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9"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9"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9"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9"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9"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9"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9"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9"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60"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11:56" ht="15" customHeight="1" hidden="1">
      <c r="K666" s="336" t="str">
        <f t="shared" si="34" ref="K666:K668">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61" t="str">
        <f>IF(LEN(CONCATENATE(N665,O665,P665,Q665,R665,S665,T665,U665,V665,W665,X665,Y665,Z665,AA665,AB665,AC665,AD665,AE665,AF665,AG665,AH665,AI665,AJ665,AK665,AL665,AM665,AN665,AO665,AP665,AQ665,AR665,AS665,AT665,AU665,AV665,AW665,AX665,AY665,AZ665,BA665,BB665,BC665,BD665))&lt;73,BD665,"")</f>
        <v/>
      </c>
    </row>
    <row r="667" spans="11:56" ht="15" customHeight="1" hidden="1">
      <c r="K667" s="336" t="str">
        <f t="shared" si="34"/>
        <v/>
      </c>
      <c r="M667" s="359"/>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61"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11:56" ht="15" customHeight="1" hidden="1">
      <c r="K668" s="336"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61"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11:56" ht="15" customHeight="1" hidden="1">
      <c r="K669" s="336"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61"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11:56" ht="15" customHeight="1" hidden="1" thickBot="1">
      <c r="K670" s="462" t="str">
        <f>CONCATENATE(N670,O670,P670,Q670,R670,S670,T670,U670,V670,W670,X670,Y670,Z670,AA670,AB670,AC670,AD670,AE670,AF670,AG670,AH670,AI670,AJ670,AK670,AL670,AM670,AN670,AO670,AP670,AQ670,AR670,AS670,AT670,AU670,AV670,AW670,AX670,AY670,AZ670,BA670,BB670,BC670,BD670)</f>
        <v/>
      </c>
      <c r="L670" s="337"/>
      <c r="M670" s="337"/>
      <c r="N670" s="337" t="str">
        <f>IF(CONCATENATE(N666,N667,N668,N669)&lt;&gt;"","",IF(LEN(CONCATENATE(N668))&lt;73,N668,""))</f>
        <v/>
      </c>
      <c r="O670" s="337" t="str">
        <f>IF(OR(CONCATENATE(O666,O667,O668,O669)&lt;&gt;"",AND(CONCATENATE(N670)&lt;&gt;"",N670="")),"",IF(LEN(CONCATENATE(N670,O665))&lt;73,O665,""))</f>
        <v/>
      </c>
      <c r="P670" s="337" t="str">
        <f>IF(OR(CONCATENATE(P666,P667,P668,P669)&lt;&gt;"",AND(CONCATENATE(N670,O670)&lt;&gt;"",O670="")),"",IF(LEN(CONCATENATE(N670,O670,P665))&lt;73,P665,""))</f>
        <v/>
      </c>
      <c r="Q670" s="337" t="str">
        <f>IF(OR(CONCATENATE(Q666,Q667,Q668,Q669)&lt;&gt;"",AND(CONCATENATE(N670,O670,P670)&lt;&gt;"",P670="")),"",IF(LEN(CONCATENATE(N670,O670,P670,Q665))&lt;73,Q665,""))</f>
        <v/>
      </c>
      <c r="R670" s="337" t="str">
        <f>IF(OR(CONCATENATE(R666,R667,R668,R669)&lt;&gt;"",AND(CONCATENATE(N670,O670,P670,Q670)&lt;&gt;"",Q670="")),"",IF(LEN(CONCATENATE(N670,O670,P670,Q670,R665))&lt;73,R665,""))</f>
        <v/>
      </c>
      <c r="S670" s="337" t="str">
        <f>IF(OR(CONCATENATE(S666,S667,S668,S669)&lt;&gt;"",AND(CONCATENATE(N670,O670,P670,Q670,R670)&lt;&gt;"",R670="")),"",IF(LEN(CONCATENATE(N670,O670,P670,Q670,R670,S665))&lt;73,S665,""))</f>
        <v/>
      </c>
      <c r="T670" s="337" t="str">
        <f>IF(OR(CONCATENATE(T666,T667,T668,T669)&lt;&gt;"",AND(CONCATENATE(N670,O670,P670,Q670,R670,S670)&lt;&gt;"",S670="")),"",IF(LEN(CONCATENATE(N670,O670,P670,Q670,R670,S670,T665))&lt;73,T665,""))</f>
        <v/>
      </c>
      <c r="U670" s="337" t="str">
        <f>IF(OR(CONCATENATE(U666,U667,U668,U669)&lt;&gt;"",AND(CONCATENATE(N670,O670,P670,Q670,R670,S670,T670)&lt;&gt;"",T670="")),"",IF(LEN(CONCATENATE(N670,O670,P670,Q670,R670,S670,T670,U665))&lt;73,U665,""))</f>
        <v/>
      </c>
      <c r="V670" s="337" t="str">
        <f>IF(OR(CONCATENATE(V666,V667,V668,V669)&lt;&gt;"",AND(CONCATENATE(N670,O670,P670,Q670,R670,S670,T670,U670)&lt;&gt;"",U670="")),"",IF(LEN(CONCATENATE(N670,O670,P670,Q670,R670,S670,T670,U670,V665))&lt;73,V665,""))</f>
        <v/>
      </c>
      <c r="W670" s="337" t="str">
        <f>IF(OR(CONCATENATE(W666,W667,W668,W669)&lt;&gt;"",AND(CONCATENATE(N670,O670,P670,Q670,R670,S670,T670,U670,V670)&lt;&gt;"",V670="")),"",IF(LEN(CONCATENATE(N670,O670,P670,Q670,R670,S670,T670,U670,V670,W665))&lt;73,W665,""))</f>
        <v/>
      </c>
      <c r="X670" s="337" t="str">
        <f>IF(OR(CONCATENATE(X666,X667,X668,X669)&lt;&gt;"",AND(CONCATENATE(N670,O670,P670,Q670,R670,S670,T670,U670,V670,W670)&lt;&gt;"",W670="")),"",IF(LEN(CONCATENATE(N670,O670,P670,Q670,R670,S670,T670,U670,V670,W670,X665))&lt;73,X665,""))</f>
        <v/>
      </c>
      <c r="Y670" s="337" t="str">
        <f>IF(OR(CONCATENATE(Y666,Y667,Y668,Y669)&lt;&gt;"",AND(CONCATENATE(N670,O670,P670,Q670,R670,S670,T670,U670,V670,W670,X670)&lt;&gt;"",X670="")),"",IF(LEN(CONCATENATE(N670,O670,P670,Q670,R670,S670,T670,U670,V670,W670,X670,Y665))&lt;73,Y665,""))</f>
        <v/>
      </c>
      <c r="Z670" s="337" t="str">
        <f>IF(OR(CONCATENATE(Z666,Z667,Z668,Z669)&lt;&gt;"",AND(CONCATENATE(N670,O670,P670,Q670,R670,S670,T670,U670,V670,W670,X670,Y670)&lt;&gt;"",Y670="")),"",IF(LEN(CONCATENATE(N670,O670,P670,Q670,R670,S670,T670,U670,V670,W670,X670,Y670,Z665))&lt;73,Z665,""))</f>
        <v/>
      </c>
      <c r="AA670" s="337" t="str">
        <f>IF(OR(CONCATENATE(AA666,AA667,AA668,AA669)&lt;&gt;"",AND(CONCATENATE(N670,O670,P670,Q670,R670,S670,T670,U670,V670,W670,X670,Y670,Z670)&lt;&gt;"",Z670="")),"",IF(LEN(CONCATENATE(N670,O670,P670,Q670,R670,S670,T670,U670,V670,W670,X670,Y670,Z670,AA665))&lt;73,AA665,""))</f>
        <v/>
      </c>
      <c r="AB670" s="337" t="str">
        <f>IF(OR(CONCATENATE(AB666,AB667,AB668,AB669)&lt;&gt;"",AND(CONCATENATE(N670,O670,P670,Q670,R670,S670,T670,U670,V670,W670,X670,Y670,Z670,AA670)&lt;&gt;"",AA670="")),"",IF(LEN(CONCATENATE(N670,O670,P670,Q670,R670,S670,T670,U670,V670,W670,X670,Y670,Z670,AA670,AB665))&lt;73,AB665,""))</f>
        <v/>
      </c>
      <c r="AC670" s="337" t="str">
        <f>IF(OR(CONCATENATE(AC666,AC667,AC668,AC669)&lt;&gt;"",AND(CONCATENATE(N670,O670,P670,Q670,R670,S670,T670,U670,V670,W670,X670,Y670,Z670,AA670,AB670)&lt;&gt;"",AB670="")),"",IF(LEN(CONCATENATE(N670,O670,P670,Q670,R670,S670,T670,U670,V670,W670,X670,Y670,Z670,AA670,AB670,AC665))&lt;73,AC665,""))</f>
        <v/>
      </c>
      <c r="AD670" s="337" t="str">
        <f>IF(OR(CONCATENATE(AD666,AD667,AD668,AD669)&lt;&gt;"",AND(CONCATENATE(N670,O670,P670,Q670,R670,S670,T670,U670,V670,W670,X670,Y670,Z670,AA670,AB670,AC670)&lt;&gt;"",AC670="")),"",IF(LEN(CONCATENATE(N670,O670,P670,Q670,R670,S670,T670,U670,V670,W670,X670,Y670,Z670,AA670,AB670,AC670,AD665))&lt;73,AD665,""))</f>
        <v/>
      </c>
      <c r="AE670" s="337" t="str">
        <f>IF(OR(CONCATENATE(AE666,AE667,AE668,AE669)&lt;&gt;"",AND(CONCATENATE(N670,O670,P670,Q670,R670,S670,T670,U670,V670,W670,X670,Y670,Z670,AA670,AB670,AC670,AD670)&lt;&gt;"",AD670="")),"",IF(LEN(CONCATENATE(N670,O670,P670,Q670,R670,S670,T670,U670,V670,W670,X670,Y670,Z670,AA670,AB670,AC670,AD670,AE665))&lt;73,AE665,""))</f>
        <v/>
      </c>
      <c r="AF670" s="337" t="str">
        <f>IF(OR(CONCATENATE(AF666,AF667,AF668,AF669)&lt;&gt;"",AND(CONCATENATE(N670,O670,P670,Q670,R670,S670,T670,U670,V670,W670,X670,Y670,Z670,AA670,AB670,AC670,AD670,AE670)&lt;&gt;"",AE670="")),"",IF(LEN(CONCATENATE(N670,O670,P670,Q670,R670,S670,T670,U670,V670,W670,X670,Y670,Z670,AA670,AB670,AC670,AD670,AE670,AF665))&lt;73,AF665,""))</f>
        <v/>
      </c>
      <c r="AG670" s="337"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7"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7"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7"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7"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7"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7"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7"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7"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7"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7"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7"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7"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7"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7"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7"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7"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7"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7"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7"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7"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7"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7"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63"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5" customHeight="1" hidden="1">
      <c r="K671" s="458" t="s">
        <v>9075</v>
      </c>
      <c r="L671" s="459">
        <f>A611</f>
        <v>162.0</v>
      </c>
      <c r="M671" s="459" t="str">
        <f>B611</f>
        <v>Bez komentáře</v>
      </c>
      <c r="N671" s="459" t="str">
        <f>MID($M671,1,SEARCH(" ",$M671))</f>
        <v xml:space="preserve">Bez </v>
      </c>
      <c r="O671" s="459" t="str">
        <f>IFERROR(MID($M671,LEN(CONCATENATE($N671))+1,SEARCH(" ",$M671,LEN(CONCATENATE($N671))+1)-LEN(CONCATENATE($N671))),IF(LEN(CONCATENATE($N671))&lt;LEN($M671),MID($M671,LEN(CONCATENATE($N671))+1,40),""))</f>
        <v>komentáře</v>
      </c>
      <c r="P671" s="459" t="str">
        <f>IFERROR(MID($M671,LEN(CONCATENATE($N671,O671))+1,SEARCH(" ",$M671,LEN(CONCATENATE($N671,O671))+1)-LEN(CONCATENATE($N671,O671))),IF(LEN(CONCATENATE($N671,O671))&lt;LEN($M671),MID($M671,LEN(CONCATENATE($N671,O671))+1,40),""))</f>
        <v/>
      </c>
      <c r="Q671" s="459" t="str">
        <f>IFERROR(MID($M671,LEN(CONCATENATE($N671,O671,P671))+1,SEARCH(" ",$M671,LEN(CONCATENATE($N671,O671,P671))+1)-LEN(CONCATENATE($N671,O671,P671))),IF(LEN(CONCATENATE($N671,O671,P671))&lt;LEN($M671),MID($M671,LEN(CONCATENATE($N671,O671,P671))+1,40),""))</f>
        <v/>
      </c>
      <c r="R671" s="459" t="str">
        <f>IFERROR(MID($M671,LEN(CONCATENATE($N671,O671,P671,Q671))+1,SEARCH(" ",$M671,LEN(CONCATENATE($N671,O671,P671,Q671))+1)-LEN(CONCATENATE($N671,O671,P671,Q671))),IF(LEN(CONCATENATE($N671,O671,P671,Q671))&lt;LEN($M671),MID($M671,LEN(CONCATENATE($N671,O671,P671,Q671))+1,40),""))</f>
        <v/>
      </c>
      <c r="S671" s="459" t="str">
        <f>IFERROR(MID($M671,LEN(CONCATENATE(N671,O671,P671,Q671,R671))+1,SEARCH(" ",$M671,LEN(CONCATENATE(N671,O671,P671,Q671,R671))+1)-LEN(CONCATENATE(N671,O671,P671,Q671,R671))),IF(LEN(CONCATENATE(N671,O671,P671,Q671,R671))&lt;LEN($M671),MID($M671,LEN(CONCATENATE(N671,O671,P671,Q671,R671))+1,40),""))</f>
        <v/>
      </c>
      <c r="T671" s="459" t="str">
        <f>IFERROR(MID($M671,LEN(CONCATENATE(N671,O671,P671,Q671,R671,S671))+1,SEARCH(" ",$M671,LEN(CONCATENATE(N671,O671,P671,Q671,R671,S671))+1)-LEN(CONCATENATE(N671,O671,P671,Q671,R671,S671))),IF(LEN(CONCATENATE(N671,O671,P671,Q671,R671,S671))&lt;LEN($M671),MID($M671,LEN(CONCATENATE(N671,O671,P671,Q671,R671,S671))+1,40),""))</f>
        <v/>
      </c>
      <c r="U671" s="459"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9"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9"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9"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9"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9"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9"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9"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9"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9"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9"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9"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9"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9"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9"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9"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9"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9"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9"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9"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9"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9"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9"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9"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9"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9"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9"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9"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9"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9"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9"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9"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9"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9"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9"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60"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5" customHeight="1" hidden="1">
      <c r="K672" s="336" t="str">
        <f t="shared" si="35" ref="K672:K674">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61" t="str">
        <f>IF(LEN(CONCATENATE(N671,O671,P671,Q671,R671,S671,T671,U671,V671,W671,X671,Y671,Z671,AA671,AB671,AC671,AD671,AE671,AF671,AG671,AH671,AI671,AJ671,AK671,AL671,AM671,AN671,AO671,AP671,AQ671,AR671,AS671,AT671,AU671,AV671,AW671,AX671,AY671,AZ671,BA671,BB671,BC671,BD671))&lt;73,BD671,"")</f>
        <v/>
      </c>
    </row>
    <row r="673" spans="11:56" ht="15" customHeight="1" hidden="1">
      <c r="K673" s="336" t="str">
        <f t="shared" si="35"/>
        <v/>
      </c>
      <c r="M673" s="359"/>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61"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5" customHeight="1" hidden="1">
      <c r="K674" s="336"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61"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5" customHeight="1" hidden="1">
      <c r="K675" s="336"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61"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5" customHeight="1" hidden="1" thickBot="1">
      <c r="K676" s="462" t="str">
        <f>CONCATENATE(N676,O676,P676,Q676,R676,S676,T676,U676,V676,W676,X676,Y676,Z676,AA676,AB676,AC676,AD676,AE676,AF676,AG676,AH676,AI676,AJ676,AK676,AL676,AM676,AN676,AO676,AP676,AQ676,AR676,AS676,AT676,AU676,AV676,AW676,AX676,AY676,AZ676,BA676,BB676,BC676,BD676)</f>
        <v/>
      </c>
      <c r="L676" s="337"/>
      <c r="M676" s="337"/>
      <c r="N676" s="337" t="str">
        <f>IF(CONCATENATE(N672,N673,N674,N675)&lt;&gt;"","",IF(LEN(CONCATENATE(N674))&lt;73,N674,""))</f>
        <v/>
      </c>
      <c r="O676" s="337" t="str">
        <f>IF(OR(CONCATENATE(O672,O673,O674,O675)&lt;&gt;"",AND(CONCATENATE(N676)&lt;&gt;"",N676="")),"",IF(LEN(CONCATENATE(N676,O671))&lt;73,O671,""))</f>
        <v/>
      </c>
      <c r="P676" s="337" t="str">
        <f>IF(OR(CONCATENATE(P672,P673,P674,P675)&lt;&gt;"",AND(CONCATENATE(N676,O676)&lt;&gt;"",O676="")),"",IF(LEN(CONCATENATE(N676,O676,P671))&lt;73,P671,""))</f>
        <v/>
      </c>
      <c r="Q676" s="337" t="str">
        <f>IF(OR(CONCATENATE(Q672,Q673,Q674,Q675)&lt;&gt;"",AND(CONCATENATE(N676,O676,P676)&lt;&gt;"",P676="")),"",IF(LEN(CONCATENATE(N676,O676,P676,Q671))&lt;73,Q671,""))</f>
        <v/>
      </c>
      <c r="R676" s="337" t="str">
        <f>IF(OR(CONCATENATE(R672,R673,R674,R675)&lt;&gt;"",AND(CONCATENATE(N676,O676,P676,Q676)&lt;&gt;"",Q676="")),"",IF(LEN(CONCATENATE(N676,O676,P676,Q676,R671))&lt;73,R671,""))</f>
        <v/>
      </c>
      <c r="S676" s="337" t="str">
        <f>IF(OR(CONCATENATE(S672,S673,S674,S675)&lt;&gt;"",AND(CONCATENATE(N676,O676,P676,Q676,R676)&lt;&gt;"",R676="")),"",IF(LEN(CONCATENATE(N676,O676,P676,Q676,R676,S671))&lt;73,S671,""))</f>
        <v/>
      </c>
      <c r="T676" s="337" t="str">
        <f>IF(OR(CONCATENATE(T672,T673,T674,T675)&lt;&gt;"",AND(CONCATENATE(N676,O676,P676,Q676,R676,S676)&lt;&gt;"",S676="")),"",IF(LEN(CONCATENATE(N676,O676,P676,Q676,R676,S676,T671))&lt;73,T671,""))</f>
        <v/>
      </c>
      <c r="U676" s="337" t="str">
        <f>IF(OR(CONCATENATE(U672,U673,U674,U675)&lt;&gt;"",AND(CONCATENATE(N676,O676,P676,Q676,R676,S676,T676)&lt;&gt;"",T676="")),"",IF(LEN(CONCATENATE(N676,O676,P676,Q676,R676,S676,T676,U671))&lt;73,U671,""))</f>
        <v/>
      </c>
      <c r="V676" s="337" t="str">
        <f>IF(OR(CONCATENATE(V672,V673,V674,V675)&lt;&gt;"",AND(CONCATENATE(N676,O676,P676,Q676,R676,S676,T676,U676)&lt;&gt;"",U676="")),"",IF(LEN(CONCATENATE(N676,O676,P676,Q676,R676,S676,T676,U676,V671))&lt;73,V671,""))</f>
        <v/>
      </c>
      <c r="W676" s="337" t="str">
        <f>IF(OR(CONCATENATE(W672,W673,W674,W675)&lt;&gt;"",AND(CONCATENATE(N676,O676,P676,Q676,R676,S676,T676,U676,V676)&lt;&gt;"",V676="")),"",IF(LEN(CONCATENATE(N676,O676,P676,Q676,R676,S676,T676,U676,V676,W671))&lt;73,W671,""))</f>
        <v/>
      </c>
      <c r="X676" s="337" t="str">
        <f>IF(OR(CONCATENATE(X672,X673,X674,X675)&lt;&gt;"",AND(CONCATENATE(N676,O676,P676,Q676,R676,S676,T676,U676,V676,W676)&lt;&gt;"",W676="")),"",IF(LEN(CONCATENATE(N676,O676,P676,Q676,R676,S676,T676,U676,V676,W676,X671))&lt;73,X671,""))</f>
        <v/>
      </c>
      <c r="Y676" s="337" t="str">
        <f>IF(OR(CONCATENATE(Y672,Y673,Y674,Y675)&lt;&gt;"",AND(CONCATENATE(N676,O676,P676,Q676,R676,S676,T676,U676,V676,W676,X676)&lt;&gt;"",X676="")),"",IF(LEN(CONCATENATE(N676,O676,P676,Q676,R676,S676,T676,U676,V676,W676,X676,Y671))&lt;73,Y671,""))</f>
        <v/>
      </c>
      <c r="Z676" s="337" t="str">
        <f>IF(OR(CONCATENATE(Z672,Z673,Z674,Z675)&lt;&gt;"",AND(CONCATENATE(N676,O676,P676,Q676,R676,S676,T676,U676,V676,W676,X676,Y676)&lt;&gt;"",Y676="")),"",IF(LEN(CONCATENATE(N676,O676,P676,Q676,R676,S676,T676,U676,V676,W676,X676,Y676,Z671))&lt;73,Z671,""))</f>
        <v/>
      </c>
      <c r="AA676" s="337" t="str">
        <f>IF(OR(CONCATENATE(AA672,AA673,AA674,AA675)&lt;&gt;"",AND(CONCATENATE(N676,O676,P676,Q676,R676,S676,T676,U676,V676,W676,X676,Y676,Z676)&lt;&gt;"",Z676="")),"",IF(LEN(CONCATENATE(N676,O676,P676,Q676,R676,S676,T676,U676,V676,W676,X676,Y676,Z676,AA671))&lt;73,AA671,""))</f>
        <v/>
      </c>
      <c r="AB676" s="337" t="str">
        <f>IF(OR(CONCATENATE(AB672,AB673,AB674,AB675)&lt;&gt;"",AND(CONCATENATE(N676,O676,P676,Q676,R676,S676,T676,U676,V676,W676,X676,Y676,Z676,AA676)&lt;&gt;"",AA676="")),"",IF(LEN(CONCATENATE(N676,O676,P676,Q676,R676,S676,T676,U676,V676,W676,X676,Y676,Z676,AA676,AB671))&lt;73,AB671,""))</f>
        <v/>
      </c>
      <c r="AC676" s="337" t="str">
        <f>IF(OR(CONCATENATE(AC672,AC673,AC674,AC675)&lt;&gt;"",AND(CONCATENATE(N676,O676,P676,Q676,R676,S676,T676,U676,V676,W676,X676,Y676,Z676,AA676,AB676)&lt;&gt;"",AB676="")),"",IF(LEN(CONCATENATE(N676,O676,P676,Q676,R676,S676,T676,U676,V676,W676,X676,Y676,Z676,AA676,AB676,AC671))&lt;73,AC671,""))</f>
        <v/>
      </c>
      <c r="AD676" s="337" t="str">
        <f>IF(OR(CONCATENATE(AD672,AD673,AD674,AD675)&lt;&gt;"",AND(CONCATENATE(N676,O676,P676,Q676,R676,S676,T676,U676,V676,W676,X676,Y676,Z676,AA676,AB676,AC676)&lt;&gt;"",AC676="")),"",IF(LEN(CONCATENATE(N676,O676,P676,Q676,R676,S676,T676,U676,V676,W676,X676,Y676,Z676,AA676,AB676,AC676,AD671))&lt;73,AD671,""))</f>
        <v/>
      </c>
      <c r="AE676" s="337" t="str">
        <f>IF(OR(CONCATENATE(AE672,AE673,AE674,AE675)&lt;&gt;"",AND(CONCATENATE(N676,O676,P676,Q676,R676,S676,T676,U676,V676,W676,X676,Y676,Z676,AA676,AB676,AC676,AD676)&lt;&gt;"",AD676="")),"",IF(LEN(CONCATENATE(N676,O676,P676,Q676,R676,S676,T676,U676,V676,W676,X676,Y676,Z676,AA676,AB676,AC676,AD676,AE671))&lt;73,AE671,""))</f>
        <v/>
      </c>
      <c r="AF676" s="337" t="str">
        <f>IF(OR(CONCATENATE(AF672,AF673,AF674,AF675)&lt;&gt;"",AND(CONCATENATE(N676,O676,P676,Q676,R676,S676,T676,U676,V676,W676,X676,Y676,Z676,AA676,AB676,AC676,AD676,AE676)&lt;&gt;"",AE676="")),"",IF(LEN(CONCATENATE(N676,O676,P676,Q676,R676,S676,T676,U676,V676,W676,X676,Y676,Z676,AA676,AB676,AC676,AD676,AE676,AF671))&lt;73,AF671,""))</f>
        <v/>
      </c>
      <c r="AG676" s="337"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7"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7"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7"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7"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7"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7"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7"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7"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7"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7"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7"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7"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7"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7"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7"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7"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7"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7"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7"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7"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7"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7"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63"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sheetProtection algorithmName="SHA-512" hashValue="tT8NBbCEgxnhvK4FQfn8CokQzXDr8Gq2DplaELkK8fgRDox5Cva2e/JSqzW0jaA3PmW6iJUEy1uJ9TIB/lskvg==" saltValue="EY/CFBA2PqQfjnv/ONS6ng==" spinCount="100000" sheet="1" objects="1" scenarios="1" selectLockedCells="1" selectUnlockedCells="1"/>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3A19-72EC-4AAA-8F9F-F7BA7085322A}">
  <sheetPr>
    <pageSetUpPr fitToPage="1"/>
  </sheetPr>
  <dimension ref="A1:L99"/>
  <sheetViews>
    <sheetView tabSelected="1" workbookViewId="0" topLeftCell="A1">
      <selection pane="topLeft" activeCell="A7" sqref="A7:J7"/>
    </sheetView>
  </sheetViews>
  <sheetFormatPr defaultRowHeight="12.75"/>
  <cols>
    <col min="1" max="10" width="9.142857142857142" style="522"/>
    <col min="11" max="11" width="9.142857142857142" style="5"/>
    <col min="12" max="12" width="90.71428571428571" style="5" customWidth="1"/>
    <col min="13" max="30" width="9.142857142857142" style="5"/>
    <col min="31" max="16384" width="9.142857142857142" style="522"/>
  </cols>
  <sheetData>
    <row r="1" spans="1:12" ht="12.75">
      <c r="A1" s="524"/>
      <c r="B1" s="524"/>
      <c r="C1" s="524"/>
      <c r="D1" s="524"/>
      <c r="E1" s="524"/>
      <c r="F1" s="524"/>
      <c r="G1" s="524"/>
      <c r="H1" s="524"/>
      <c r="I1" s="524"/>
      <c r="J1" s="524"/>
      <c r="L1" s="539"/>
    </row>
    <row r="2" spans="1:12" ht="12.75">
      <c r="A2" s="524"/>
      <c r="B2" s="524"/>
      <c r="C2" s="524"/>
      <c r="D2" s="524"/>
      <c r="E2" s="524"/>
      <c r="F2" s="524"/>
      <c r="G2" s="524"/>
      <c r="H2" s="524"/>
      <c r="I2" s="524"/>
      <c r="J2" s="524"/>
      <c r="L2" s="539"/>
    </row>
    <row r="3" spans="1:12" ht="12.75">
      <c r="A3" s="524"/>
      <c r="B3" s="524"/>
      <c r="C3" s="524"/>
      <c r="D3" s="524"/>
      <c r="E3" s="524"/>
      <c r="F3" s="524"/>
      <c r="G3" s="524"/>
      <c r="H3" s="524"/>
      <c r="I3" s="524"/>
      <c r="J3" s="524"/>
      <c r="L3" s="539"/>
    </row>
    <row r="4" spans="1:12" ht="12.75">
      <c r="A4" s="524"/>
      <c r="B4" s="524"/>
      <c r="C4" s="524"/>
      <c r="D4" s="524"/>
      <c r="E4" s="524"/>
      <c r="F4" s="524"/>
      <c r="G4" s="524"/>
      <c r="H4" s="524"/>
      <c r="I4" s="524"/>
      <c r="J4" s="524"/>
      <c r="L4" s="102"/>
    </row>
    <row r="5" spans="1:12" ht="12.75">
      <c r="A5" s="524"/>
      <c r="B5" s="524"/>
      <c r="C5" s="524"/>
      <c r="D5" s="524"/>
      <c r="E5" s="524"/>
      <c r="F5" s="524"/>
      <c r="G5" s="524"/>
      <c r="H5" s="524"/>
      <c r="I5" s="524"/>
      <c r="J5" s="524"/>
      <c r="L5" s="532"/>
    </row>
    <row r="6" spans="1:12" ht="12.75">
      <c r="A6" s="524"/>
      <c r="B6" s="524"/>
      <c r="C6" s="524"/>
      <c r="D6" s="524"/>
      <c r="E6" s="524"/>
      <c r="F6" s="524"/>
      <c r="G6" s="524"/>
      <c r="H6" s="524"/>
      <c r="I6" s="524"/>
      <c r="J6" s="524"/>
      <c r="L6" s="532"/>
    </row>
    <row r="7" spans="1:12" ht="60" customHeight="1">
      <c r="A7" s="540" t="s">
        <v>9077</v>
      </c>
      <c r="B7" s="540"/>
      <c r="C7" s="540"/>
      <c r="D7" s="540"/>
      <c r="E7" s="540"/>
      <c r="F7" s="540"/>
      <c r="G7" s="540"/>
      <c r="H7" s="540"/>
      <c r="I7" s="540"/>
      <c r="J7" s="540"/>
      <c r="L7" s="521"/>
    </row>
    <row r="8" spans="1:12" ht="15" customHeight="1">
      <c r="A8" s="541" t="s">
        <v>9122</v>
      </c>
      <c r="B8" s="541"/>
      <c r="C8" s="541"/>
      <c r="D8" s="541"/>
      <c r="E8" s="541"/>
      <c r="F8" s="541"/>
      <c r="G8" s="541"/>
      <c r="H8" s="541"/>
      <c r="I8" s="541"/>
      <c r="J8" s="541"/>
      <c r="L8" s="532"/>
    </row>
    <row r="9" spans="1:12" ht="15" customHeight="1">
      <c r="A9" s="542" t="s">
        <v>9163</v>
      </c>
      <c r="B9" s="542"/>
      <c r="C9" s="542"/>
      <c r="D9" s="542"/>
      <c r="E9" s="542"/>
      <c r="F9" s="542"/>
      <c r="G9" s="542"/>
      <c r="H9" s="542"/>
      <c r="I9" s="542"/>
      <c r="J9" s="542"/>
      <c r="L9" s="532"/>
    </row>
    <row r="10" spans="1:12" ht="45" customHeight="1">
      <c r="A10" s="543"/>
      <c r="B10" s="543"/>
      <c r="C10" s="543"/>
      <c r="D10" s="543"/>
      <c r="E10" s="543"/>
      <c r="F10" s="543"/>
      <c r="G10" s="543"/>
      <c r="H10" s="543"/>
      <c r="I10" s="543"/>
      <c r="J10" s="543"/>
      <c r="L10" s="532"/>
    </row>
    <row r="11" spans="1:12" ht="15" customHeight="1">
      <c r="A11" s="544" t="s">
        <v>9092</v>
      </c>
      <c r="B11" s="545"/>
      <c r="C11" s="545"/>
      <c r="D11" s="545"/>
      <c r="E11" s="545"/>
      <c r="F11" s="545"/>
      <c r="G11" s="545"/>
      <c r="H11" s="545"/>
      <c r="I11" s="545"/>
      <c r="J11" s="545"/>
      <c r="L11" s="532"/>
    </row>
    <row r="12" spans="1:12" ht="30" customHeight="1">
      <c r="A12" s="538" t="s">
        <v>9093</v>
      </c>
      <c r="B12" s="538"/>
      <c r="C12" s="538"/>
      <c r="D12" s="538"/>
      <c r="E12" s="538"/>
      <c r="F12" s="538"/>
      <c r="G12" s="538"/>
      <c r="H12" s="538"/>
      <c r="I12" s="538"/>
      <c r="J12" s="538"/>
      <c r="L12" s="532"/>
    </row>
    <row r="13" spans="1:12" ht="30" customHeight="1">
      <c r="A13" s="538" t="s">
        <v>9094</v>
      </c>
      <c r="B13" s="538"/>
      <c r="C13" s="538"/>
      <c r="D13" s="538"/>
      <c r="E13" s="538"/>
      <c r="F13" s="538"/>
      <c r="G13" s="538"/>
      <c r="H13" s="538"/>
      <c r="I13" s="538"/>
      <c r="J13" s="538"/>
      <c r="L13" s="532"/>
    </row>
    <row r="14" spans="1:12" ht="45" customHeight="1">
      <c r="A14" s="538" t="s">
        <v>9095</v>
      </c>
      <c r="B14" s="538"/>
      <c r="C14" s="538"/>
      <c r="D14" s="538"/>
      <c r="E14" s="538"/>
      <c r="F14" s="538"/>
      <c r="G14" s="538"/>
      <c r="H14" s="538"/>
      <c r="I14" s="538"/>
      <c r="J14" s="538"/>
      <c r="L14" s="102"/>
    </row>
    <row r="15" spans="1:12" ht="30" customHeight="1">
      <c r="A15" s="538" t="s">
        <v>9096</v>
      </c>
      <c r="B15" s="538"/>
      <c r="C15" s="538"/>
      <c r="D15" s="538"/>
      <c r="E15" s="538"/>
      <c r="F15" s="538"/>
      <c r="G15" s="538"/>
      <c r="H15" s="538"/>
      <c r="I15" s="538"/>
      <c r="J15" s="538"/>
      <c r="L15" s="532"/>
    </row>
    <row r="16" spans="1:12" ht="30" customHeight="1">
      <c r="A16" s="538" t="s">
        <v>9097</v>
      </c>
      <c r="B16" s="538"/>
      <c r="C16" s="538"/>
      <c r="D16" s="538"/>
      <c r="E16" s="538"/>
      <c r="F16" s="538"/>
      <c r="G16" s="538"/>
      <c r="H16" s="538"/>
      <c r="I16" s="538"/>
      <c r="J16" s="538"/>
      <c r="L16" s="532"/>
    </row>
    <row r="17" spans="1:12" ht="45" customHeight="1">
      <c r="A17" s="530"/>
      <c r="B17" s="530"/>
      <c r="C17" s="530"/>
      <c r="D17" s="530"/>
      <c r="E17" s="530"/>
      <c r="F17" s="530"/>
      <c r="G17" s="530"/>
      <c r="H17" s="530"/>
      <c r="I17" s="530"/>
      <c r="J17" s="530"/>
      <c r="L17" s="102"/>
    </row>
    <row r="18" spans="1:12" ht="45" customHeight="1">
      <c r="A18" s="531" t="s">
        <v>9164</v>
      </c>
      <c r="B18" s="531"/>
      <c r="C18" s="531"/>
      <c r="D18" s="531"/>
      <c r="E18" s="531"/>
      <c r="F18" s="531"/>
      <c r="G18" s="531"/>
      <c r="H18" s="531"/>
      <c r="I18" s="531"/>
      <c r="J18" s="531"/>
      <c r="L18" s="532"/>
    </row>
    <row r="19" spans="1:12" ht="32.25" customHeight="1">
      <c r="A19" s="533"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33"/>
      <c r="C19" s="533"/>
      <c r="D19" s="533"/>
      <c r="E19" s="533"/>
      <c r="F19" s="533"/>
      <c r="G19" s="533"/>
      <c r="H19" s="533"/>
      <c r="I19" s="533"/>
      <c r="J19" s="533"/>
      <c r="L19" s="532"/>
    </row>
    <row r="20" spans="1:12" ht="45" customHeight="1">
      <c r="A20" s="530"/>
      <c r="B20" s="530"/>
      <c r="C20" s="530"/>
      <c r="D20" s="530"/>
      <c r="E20" s="530"/>
      <c r="F20" s="530"/>
      <c r="G20" s="530"/>
      <c r="H20" s="530"/>
      <c r="I20" s="530"/>
      <c r="J20" s="530"/>
      <c r="L20" s="532"/>
    </row>
    <row r="21" spans="1:12" ht="30" customHeight="1">
      <c r="A21" s="534" t="s">
        <v>9165</v>
      </c>
      <c r="B21" s="535"/>
      <c r="C21" s="535"/>
      <c r="D21" s="535"/>
      <c r="E21" s="535"/>
      <c r="F21" s="535"/>
      <c r="G21" s="535"/>
      <c r="H21" s="535"/>
      <c r="I21" s="535"/>
      <c r="J21" s="535"/>
      <c r="L21" s="532"/>
    </row>
    <row r="22" spans="1:12" ht="15" customHeight="1">
      <c r="A22" s="536" t="s">
        <v>9166</v>
      </c>
      <c r="B22" s="536"/>
      <c r="C22" s="536"/>
      <c r="D22" s="536"/>
      <c r="E22" s="536"/>
      <c r="F22" s="536"/>
      <c r="G22" s="536"/>
      <c r="H22" s="536"/>
      <c r="I22" s="536"/>
      <c r="J22" s="536"/>
      <c r="L22" s="532"/>
    </row>
    <row r="23" spans="1:12" ht="15" customHeight="1">
      <c r="A23" s="536" t="s">
        <v>9167</v>
      </c>
      <c r="B23" s="536"/>
      <c r="C23" s="536"/>
      <c r="D23" s="536"/>
      <c r="E23" s="536"/>
      <c r="F23" s="536"/>
      <c r="G23" s="536"/>
      <c r="H23" s="536"/>
      <c r="I23" s="536"/>
      <c r="J23" s="536"/>
      <c r="L23" s="532"/>
    </row>
    <row r="24" spans="1:12" ht="15" customHeight="1">
      <c r="A24" s="536" t="s">
        <v>9168</v>
      </c>
      <c r="B24" s="536"/>
      <c r="C24" s="536"/>
      <c r="D24" s="536"/>
      <c r="E24" s="536"/>
      <c r="F24" s="536"/>
      <c r="G24" s="536"/>
      <c r="H24" s="536"/>
      <c r="I24" s="536"/>
      <c r="J24" s="536"/>
      <c r="L24" s="532"/>
    </row>
    <row r="25" spans="1:12" ht="15" customHeight="1">
      <c r="A25" s="537" t="s">
        <v>9169</v>
      </c>
      <c r="B25" s="537"/>
      <c r="C25" s="537"/>
      <c r="D25" s="537"/>
      <c r="E25" s="537"/>
      <c r="F25" s="537"/>
      <c r="G25" s="537"/>
      <c r="H25" s="537"/>
      <c r="I25" s="537"/>
      <c r="J25" s="537"/>
      <c r="L25" s="532"/>
    </row>
    <row r="26" spans="1:12" ht="15" customHeight="1">
      <c r="A26" s="538" t="s">
        <v>9170</v>
      </c>
      <c r="B26" s="538"/>
      <c r="C26" s="538"/>
      <c r="D26" s="538"/>
      <c r="E26" s="538"/>
      <c r="F26" s="538"/>
      <c r="G26" s="538"/>
      <c r="H26" s="538"/>
      <c r="I26" s="538"/>
      <c r="J26" s="538"/>
      <c r="L26" s="532"/>
    </row>
    <row r="27" spans="1:12" ht="30" customHeight="1">
      <c r="A27" s="529"/>
      <c r="B27" s="529"/>
      <c r="C27" s="529"/>
      <c r="D27" s="529"/>
      <c r="E27" s="529"/>
      <c r="F27" s="529"/>
      <c r="G27" s="529"/>
      <c r="H27" s="529"/>
      <c r="I27" s="529"/>
      <c r="J27" s="529"/>
      <c r="L27" s="532"/>
    </row>
    <row r="28" spans="1:10" ht="30" customHeight="1">
      <c r="A28" s="529"/>
      <c r="B28" s="529"/>
      <c r="C28" s="529"/>
      <c r="D28" s="529"/>
      <c r="E28" s="529"/>
      <c r="F28" s="529"/>
      <c r="G28" s="529"/>
      <c r="H28" s="529"/>
      <c r="I28" s="529"/>
      <c r="J28" s="529"/>
    </row>
    <row r="29" spans="1:10" ht="12.75">
      <c r="A29" s="529" t="s">
        <v>359</v>
      </c>
      <c r="B29" s="529"/>
      <c r="C29" s="529"/>
      <c r="D29" s="529"/>
      <c r="E29" s="529"/>
      <c r="F29" s="529"/>
      <c r="G29" s="529"/>
      <c r="H29" s="529"/>
      <c r="I29" s="529"/>
      <c r="J29" s="529"/>
    </row>
    <row r="30" spans="1:10" ht="12.75">
      <c r="A30" s="5"/>
      <c r="B30" s="5"/>
      <c r="C30" s="5"/>
      <c r="D30" s="5"/>
      <c r="E30" s="5"/>
      <c r="F30" s="5"/>
      <c r="G30" s="5"/>
      <c r="H30" s="5"/>
      <c r="I30" s="5"/>
      <c r="J30" s="5"/>
    </row>
    <row r="31" spans="1:10" ht="12.75">
      <c r="A31" s="5"/>
      <c r="B31" s="5"/>
      <c r="C31" s="5"/>
      <c r="D31" s="5"/>
      <c r="E31" s="5"/>
      <c r="F31" s="5"/>
      <c r="G31" s="5"/>
      <c r="H31" s="5"/>
      <c r="I31" s="5"/>
      <c r="J31" s="5"/>
    </row>
    <row r="32" spans="1:10" ht="12.75">
      <c r="A32" s="5"/>
      <c r="B32" s="5"/>
      <c r="C32" s="5"/>
      <c r="D32" s="5"/>
      <c r="E32" s="5"/>
      <c r="F32" s="5"/>
      <c r="G32" s="5"/>
      <c r="H32" s="5"/>
      <c r="I32" s="5"/>
      <c r="J32" s="5"/>
    </row>
    <row r="33" spans="1:10" ht="12.75">
      <c r="A33" s="5"/>
      <c r="B33" s="5"/>
      <c r="C33" s="5"/>
      <c r="D33" s="5"/>
      <c r="E33" s="5"/>
      <c r="F33" s="5"/>
      <c r="G33" s="5"/>
      <c r="H33" s="5"/>
      <c r="I33" s="5"/>
      <c r="J33" s="5"/>
    </row>
    <row r="34" spans="1:10" ht="12.75">
      <c r="A34" s="5"/>
      <c r="B34" s="5"/>
      <c r="C34" s="5"/>
      <c r="D34" s="5"/>
      <c r="E34" s="5"/>
      <c r="F34" s="5"/>
      <c r="G34" s="5"/>
      <c r="H34" s="5"/>
      <c r="I34" s="5"/>
      <c r="J34" s="5"/>
    </row>
    <row r="35" spans="1:10" ht="12.75">
      <c r="A35" s="5"/>
      <c r="B35" s="5"/>
      <c r="C35" s="5"/>
      <c r="D35" s="5"/>
      <c r="E35" s="5"/>
      <c r="F35" s="5"/>
      <c r="G35" s="5"/>
      <c r="H35" s="5"/>
      <c r="I35" s="5"/>
      <c r="J35" s="5"/>
    </row>
    <row r="36" spans="1:10" ht="12.75">
      <c r="A36" s="5"/>
      <c r="B36" s="5"/>
      <c r="C36" s="5"/>
      <c r="D36" s="5"/>
      <c r="E36" s="5"/>
      <c r="F36" s="5"/>
      <c r="G36" s="5"/>
      <c r="H36" s="5"/>
      <c r="I36" s="5"/>
      <c r="J36" s="5"/>
    </row>
    <row r="37" spans="1:10" ht="12.75">
      <c r="A37" s="5"/>
      <c r="B37" s="5"/>
      <c r="C37" s="5"/>
      <c r="D37" s="5"/>
      <c r="E37" s="5"/>
      <c r="F37" s="5"/>
      <c r="G37" s="5"/>
      <c r="H37" s="5"/>
      <c r="I37" s="5"/>
      <c r="J37" s="5"/>
    </row>
    <row r="38" spans="1:10" ht="12.75">
      <c r="A38" s="5"/>
      <c r="B38" s="5"/>
      <c r="C38" s="5"/>
      <c r="D38" s="5"/>
      <c r="E38" s="5"/>
      <c r="F38" s="5"/>
      <c r="G38" s="5"/>
      <c r="H38" s="5"/>
      <c r="I38" s="5"/>
      <c r="J38" s="5"/>
    </row>
    <row r="39" s="5" customFormat="1" ht="12.75"/>
    <row r="40" s="5" customFormat="1" ht="12.75"/>
    <row r="41" s="5" customFormat="1" ht="12.75"/>
    <row r="42" s="5" customFormat="1" ht="12.75"/>
    <row r="43" s="5" customFormat="1" ht="12.75"/>
    <row r="44" s="5" customFormat="1" ht="12.75"/>
    <row r="45" s="5" customFormat="1" ht="12.75"/>
    <row r="46" s="5" customFormat="1" ht="12.75"/>
    <row r="47" s="5" customFormat="1" ht="12.75"/>
    <row r="48" s="5" customFormat="1" ht="12.75"/>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pans="1:1" s="5" customFormat="1" ht="12.75" hidden="1">
      <c r="A89" s="195">
        <v>1.0</v>
      </c>
    </row>
    <row r="90" spans="1:1" s="5" customFormat="1" ht="12.75" hidden="1">
      <c r="A90" s="195" t="s">
        <v>356</v>
      </c>
    </row>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c r="A99" s="1113">
        <v>1</v>
      </c>
    </row>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sheetData>
  <sheetProtection algorithmName="SHA-512" hashValue="ON+C02iMA9elgmStL/0ystdKhzVb3d5Kdkbb5IFRGuEYIF7rGDoPbDLZRVmFbd9rfKSgPwifCBV5Wtno9CbRow==" saltValue="fR4WdTrbSZ7PbgRgozvHaA==" spinCount="100000" sheet="1" objects="1" scenarios="1"/>
  <mergeCells count="29">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s>
  <printOptions horizontalCentered="1" verticalCentered="1"/>
  <pageMargins left="0.3937007874015748" right="0.3937007874015748" top="0.5905511811023623" bottom="0.3937007874015748" header="0.5118110236220472" footer="0.5118110236220472"/>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M153"/>
  <sheetViews>
    <sheetView workbookViewId="0" topLeftCell="A1">
      <selection pane="topLeft" activeCell="B3" sqref="B3"/>
    </sheetView>
  </sheetViews>
  <sheetFormatPr defaultRowHeight="12.75"/>
  <cols>
    <col min="1" max="1" width="6.714285714285714" customWidth="1"/>
    <col min="2" max="2" width="36.57142857142857" customWidth="1"/>
    <col min="3" max="3" width="6.857142857142857" customWidth="1"/>
    <col min="8" max="8" width="6.714285714285714" customWidth="1"/>
    <col min="9" max="9" width="36.57142857142857" customWidth="1"/>
    <col min="10" max="10" width="6.857142857142857" customWidth="1"/>
    <col min="13" max="13" width="6.714285714285714" customWidth="1"/>
    <col min="14" max="59" width="9.142857142857142" style="399"/>
  </cols>
  <sheetData>
    <row r="1" spans="1:13" ht="18">
      <c r="A1" s="369" t="s">
        <v>3554</v>
      </c>
      <c r="B1" s="402" t="s">
        <v>9101</v>
      </c>
      <c r="C1" s="372"/>
      <c r="D1" s="372"/>
      <c r="E1" s="372"/>
      <c r="F1" s="372"/>
      <c r="G1" s="372"/>
      <c r="H1" s="372"/>
      <c r="I1" s="372"/>
      <c r="J1" s="372"/>
      <c r="K1" s="372"/>
      <c r="L1" s="372"/>
      <c r="M1" s="372"/>
    </row>
    <row r="2" spans="1:13" ht="18">
      <c r="A2" s="372" t="s">
        <v>3555</v>
      </c>
      <c r="B2" s="402" t="s">
        <v>9171</v>
      </c>
      <c r="C2" s="372"/>
      <c r="D2" s="372"/>
      <c r="E2" s="372"/>
      <c r="F2" s="372"/>
      <c r="G2" s="372"/>
      <c r="H2" s="372"/>
      <c r="I2" s="372"/>
      <c r="J2" s="372"/>
      <c r="K2" s="372"/>
      <c r="L2" s="372"/>
      <c r="M2" s="372"/>
    </row>
    <row r="3" spans="1:13" ht="12.75">
      <c r="A3" s="372" t="s">
        <v>3555</v>
      </c>
      <c r="B3" s="398" t="s">
        <v>9102</v>
      </c>
      <c r="C3" s="372"/>
      <c r="D3" s="372"/>
      <c r="E3" s="372"/>
      <c r="F3" s="372"/>
      <c r="G3" s="372"/>
      <c r="H3" s="372"/>
      <c r="I3" s="372"/>
      <c r="J3" s="372"/>
      <c r="K3" s="372"/>
      <c r="L3" s="372"/>
      <c r="M3" s="372"/>
    </row>
    <row r="4" spans="1:13" ht="12.75">
      <c r="A4" s="372" t="s">
        <v>3555</v>
      </c>
      <c r="B4" s="371" t="s">
        <v>9103</v>
      </c>
      <c r="C4" s="372"/>
      <c r="D4" s="372"/>
      <c r="E4" s="372"/>
      <c r="F4" s="372"/>
      <c r="G4" s="372"/>
      <c r="H4" s="372"/>
      <c r="I4" s="372"/>
      <c r="J4" s="372"/>
      <c r="K4" s="372"/>
      <c r="L4" s="372"/>
      <c r="M4" s="372"/>
    </row>
    <row r="5" spans="1:13" ht="12.75">
      <c r="A5" s="372" t="s">
        <v>3555</v>
      </c>
      <c r="B5" s="371" t="s">
        <v>9104</v>
      </c>
      <c r="C5" s="372"/>
      <c r="D5" s="372"/>
      <c r="E5" s="372"/>
      <c r="F5" s="372"/>
      <c r="G5" s="372"/>
      <c r="H5" s="372"/>
      <c r="I5" s="372"/>
      <c r="J5" s="372"/>
      <c r="K5" s="372"/>
      <c r="L5" s="372"/>
      <c r="M5" s="372"/>
    </row>
    <row r="6" spans="1:13" ht="13.5" thickBot="1">
      <c r="A6" s="372" t="s">
        <v>3555</v>
      </c>
      <c r="B6" s="372"/>
      <c r="C6" s="372"/>
      <c r="D6" s="372"/>
      <c r="E6" s="372"/>
      <c r="F6" s="372"/>
      <c r="G6" s="372"/>
      <c r="H6" s="372"/>
      <c r="I6" s="372"/>
      <c r="J6" s="372"/>
      <c r="K6" s="372"/>
      <c r="L6" s="372"/>
      <c r="M6" s="372"/>
    </row>
    <row r="7" spans="1:13" ht="25.5">
      <c r="A7" s="372" t="s">
        <v>3555</v>
      </c>
      <c r="B7" s="403" t="s">
        <v>3549</v>
      </c>
      <c r="C7" s="404"/>
      <c r="D7" s="404"/>
      <c r="E7" s="404"/>
      <c r="F7" s="404"/>
      <c r="G7" s="404"/>
      <c r="H7" s="404"/>
      <c r="I7" s="404"/>
      <c r="J7" s="404"/>
      <c r="K7" s="404"/>
      <c r="L7" s="405"/>
      <c r="M7" s="372"/>
    </row>
    <row r="8" spans="1:13" ht="0.75" customHeight="1" thickBot="1">
      <c r="A8" s="372" t="s">
        <v>3555</v>
      </c>
      <c r="B8" s="406"/>
      <c r="C8" s="407"/>
      <c r="D8" s="407"/>
      <c r="E8" s="407"/>
      <c r="F8" s="407"/>
      <c r="G8" s="407"/>
      <c r="H8" s="407"/>
      <c r="I8" s="407"/>
      <c r="J8" s="407"/>
      <c r="K8" s="407"/>
      <c r="L8" s="408"/>
      <c r="M8" s="372"/>
    </row>
    <row r="9" spans="1:13" ht="0.75" customHeight="1" thickBot="1">
      <c r="A9" s="372" t="s">
        <v>3555</v>
      </c>
      <c r="B9" s="409"/>
      <c r="C9" s="404"/>
      <c r="D9" s="404"/>
      <c r="E9" s="404"/>
      <c r="F9" s="404"/>
      <c r="G9" s="405"/>
      <c r="H9" s="410"/>
      <c r="I9" s="409"/>
      <c r="J9" s="404"/>
      <c r="K9" s="404"/>
      <c r="L9" s="405"/>
      <c r="M9" s="372"/>
    </row>
    <row r="10" spans="1:13" ht="20.25">
      <c r="A10" s="372" t="s">
        <v>3555</v>
      </c>
      <c r="B10" s="411" t="s">
        <v>3550</v>
      </c>
      <c r="C10" s="412"/>
      <c r="D10" s="412"/>
      <c r="E10" s="412"/>
      <c r="F10" s="412"/>
      <c r="G10" s="413"/>
      <c r="H10" s="471"/>
      <c r="I10" s="472" t="s">
        <v>3551</v>
      </c>
      <c r="J10" s="473"/>
      <c r="K10" s="473"/>
      <c r="L10" s="474"/>
      <c r="M10" s="372"/>
    </row>
    <row r="11" spans="1:13" ht="0.75" customHeight="1" thickBot="1">
      <c r="A11" s="372" t="s">
        <v>3555</v>
      </c>
      <c r="B11" s="373"/>
      <c r="C11" s="374"/>
      <c r="D11" s="374"/>
      <c r="E11" s="374"/>
      <c r="F11" s="374"/>
      <c r="G11" s="375"/>
      <c r="H11" s="372"/>
      <c r="I11" s="475"/>
      <c r="J11" s="476"/>
      <c r="K11" s="476"/>
      <c r="L11" s="477"/>
      <c r="M11" s="372"/>
    </row>
    <row r="12" spans="1:13" ht="12.75">
      <c r="A12" s="372" t="s">
        <v>3555</v>
      </c>
      <c r="B12" s="478"/>
      <c r="C12" s="479"/>
      <c r="D12" s="480"/>
      <c r="E12" s="480"/>
      <c r="F12" s="480"/>
      <c r="G12" s="481"/>
      <c r="H12" s="397"/>
      <c r="I12" s="482"/>
      <c r="J12" s="364"/>
      <c r="K12" s="376"/>
      <c r="L12" s="377"/>
      <c r="M12" s="372"/>
    </row>
    <row r="13" spans="1:13" ht="12.75">
      <c r="A13" s="372" t="s">
        <v>3555</v>
      </c>
      <c r="B13" s="483"/>
      <c r="C13" s="361"/>
      <c r="D13" s="362"/>
      <c r="E13" s="362"/>
      <c r="F13" s="362"/>
      <c r="G13" s="363"/>
      <c r="H13" s="397"/>
      <c r="I13" s="483"/>
      <c r="J13" s="364"/>
      <c r="K13" s="376"/>
      <c r="L13" s="377"/>
      <c r="M13" s="372"/>
    </row>
    <row r="14" spans="1:13" ht="12.75">
      <c r="A14" s="372" t="s">
        <v>3555</v>
      </c>
      <c r="B14" s="483"/>
      <c r="C14" s="361"/>
      <c r="D14" s="362"/>
      <c r="E14" s="362"/>
      <c r="F14" s="362"/>
      <c r="G14" s="363"/>
      <c r="H14" s="397"/>
      <c r="I14" s="483"/>
      <c r="J14" s="364"/>
      <c r="K14" s="376"/>
      <c r="L14" s="377"/>
      <c r="M14" s="372"/>
    </row>
    <row r="15" spans="1:13" ht="12.75">
      <c r="A15" s="372" t="s">
        <v>3555</v>
      </c>
      <c r="B15" s="483"/>
      <c r="C15" s="361"/>
      <c r="D15" s="362"/>
      <c r="E15" s="362"/>
      <c r="F15" s="362"/>
      <c r="G15" s="363"/>
      <c r="H15" s="397"/>
      <c r="I15" s="483"/>
      <c r="J15" s="364"/>
      <c r="K15" s="376"/>
      <c r="L15" s="377"/>
      <c r="M15" s="372"/>
    </row>
    <row r="16" spans="1:13" ht="12.75">
      <c r="A16" s="372" t="s">
        <v>3555</v>
      </c>
      <c r="B16" s="483"/>
      <c r="C16" s="361"/>
      <c r="D16" s="362"/>
      <c r="E16" s="362"/>
      <c r="F16" s="362"/>
      <c r="G16" s="363"/>
      <c r="H16" s="397"/>
      <c r="I16" s="483"/>
      <c r="J16" s="364"/>
      <c r="K16" s="376"/>
      <c r="L16" s="377"/>
      <c r="M16" s="372"/>
    </row>
    <row r="17" spans="1:13" ht="12.75">
      <c r="A17" s="372" t="s">
        <v>3555</v>
      </c>
      <c r="B17" s="483"/>
      <c r="C17" s="361"/>
      <c r="D17" s="362"/>
      <c r="E17" s="362"/>
      <c r="F17" s="362"/>
      <c r="G17" s="363"/>
      <c r="H17" s="397"/>
      <c r="I17" s="483"/>
      <c r="J17" s="364"/>
      <c r="K17" s="376"/>
      <c r="L17" s="377"/>
      <c r="M17" s="372"/>
    </row>
    <row r="18" spans="1:13" ht="12.75">
      <c r="A18" s="372" t="s">
        <v>3555</v>
      </c>
      <c r="B18" s="483"/>
      <c r="C18" s="361"/>
      <c r="D18" s="362"/>
      <c r="E18" s="362"/>
      <c r="F18" s="362"/>
      <c r="G18" s="363"/>
      <c r="H18" s="397"/>
      <c r="I18" s="483"/>
      <c r="J18" s="364"/>
      <c r="K18" s="376"/>
      <c r="L18" s="377"/>
      <c r="M18" s="372"/>
    </row>
    <row r="19" spans="1:13" ht="12.75">
      <c r="A19" s="372" t="s">
        <v>3555</v>
      </c>
      <c r="B19" s="483"/>
      <c r="C19" s="361"/>
      <c r="D19" s="362"/>
      <c r="E19" s="362"/>
      <c r="F19" s="362"/>
      <c r="G19" s="363"/>
      <c r="H19" s="397"/>
      <c r="I19" s="483"/>
      <c r="J19" s="364"/>
      <c r="K19" s="376"/>
      <c r="L19" s="377"/>
      <c r="M19" s="372"/>
    </row>
    <row r="20" spans="1:13" ht="12.75">
      <c r="A20" s="372" t="s">
        <v>3555</v>
      </c>
      <c r="B20" s="483"/>
      <c r="C20" s="361"/>
      <c r="D20" s="362"/>
      <c r="E20" s="362"/>
      <c r="F20" s="362"/>
      <c r="G20" s="363"/>
      <c r="H20" s="397"/>
      <c r="I20" s="483"/>
      <c r="J20" s="364"/>
      <c r="K20" s="376"/>
      <c r="L20" s="377"/>
      <c r="M20" s="372"/>
    </row>
    <row r="21" spans="1:13" ht="12.75">
      <c r="A21" s="372" t="s">
        <v>3555</v>
      </c>
      <c r="B21" s="483"/>
      <c r="C21" s="361"/>
      <c r="D21" s="362"/>
      <c r="E21" s="362"/>
      <c r="F21" s="362"/>
      <c r="G21" s="363"/>
      <c r="H21" s="397"/>
      <c r="I21" s="483"/>
      <c r="J21" s="364"/>
      <c r="K21" s="376"/>
      <c r="L21" s="377"/>
      <c r="M21" s="372"/>
    </row>
    <row r="22" spans="1:13" ht="12.75">
      <c r="A22" s="372" t="s">
        <v>3555</v>
      </c>
      <c r="B22" s="483"/>
      <c r="C22" s="361"/>
      <c r="D22" s="362"/>
      <c r="E22" s="362"/>
      <c r="F22" s="362"/>
      <c r="G22" s="363"/>
      <c r="H22" s="397"/>
      <c r="I22" s="483"/>
      <c r="J22" s="364"/>
      <c r="K22" s="376"/>
      <c r="L22" s="377"/>
      <c r="M22" s="372"/>
    </row>
    <row r="23" spans="1:13" ht="12.75">
      <c r="A23" s="372" t="s">
        <v>3555</v>
      </c>
      <c r="B23" s="483"/>
      <c r="C23" s="361"/>
      <c r="D23" s="362"/>
      <c r="E23" s="362"/>
      <c r="F23" s="362"/>
      <c r="G23" s="363"/>
      <c r="H23" s="397"/>
      <c r="I23" s="483"/>
      <c r="J23" s="364"/>
      <c r="K23" s="376"/>
      <c r="L23" s="377"/>
      <c r="M23" s="372"/>
    </row>
    <row r="24" spans="1:13" ht="12.75">
      <c r="A24" s="372" t="s">
        <v>3555</v>
      </c>
      <c r="B24" s="483"/>
      <c r="C24" s="361"/>
      <c r="D24" s="362"/>
      <c r="E24" s="362"/>
      <c r="F24" s="362"/>
      <c r="G24" s="363"/>
      <c r="H24" s="397"/>
      <c r="I24" s="483"/>
      <c r="J24" s="364"/>
      <c r="K24" s="376"/>
      <c r="L24" s="377"/>
      <c r="M24" s="372"/>
    </row>
    <row r="25" spans="1:13" ht="12.75">
      <c r="A25" s="372" t="s">
        <v>3555</v>
      </c>
      <c r="B25" s="483"/>
      <c r="C25" s="361"/>
      <c r="D25" s="362"/>
      <c r="E25" s="362"/>
      <c r="F25" s="362"/>
      <c r="G25" s="363"/>
      <c r="H25" s="397"/>
      <c r="I25" s="483"/>
      <c r="J25" s="364"/>
      <c r="K25" s="376"/>
      <c r="L25" s="377"/>
      <c r="M25" s="372"/>
    </row>
    <row r="26" spans="1:13" ht="12.75">
      <c r="A26" s="372" t="s">
        <v>3555</v>
      </c>
      <c r="B26" s="483"/>
      <c r="C26" s="361"/>
      <c r="D26" s="362"/>
      <c r="E26" s="362"/>
      <c r="F26" s="362"/>
      <c r="G26" s="363"/>
      <c r="H26" s="397"/>
      <c r="I26" s="483"/>
      <c r="J26" s="364"/>
      <c r="K26" s="376"/>
      <c r="L26" s="377"/>
      <c r="M26" s="372"/>
    </row>
    <row r="27" spans="1:13" ht="12.75">
      <c r="A27" s="372" t="s">
        <v>3555</v>
      </c>
      <c r="B27" s="483"/>
      <c r="C27" s="361"/>
      <c r="D27" s="362"/>
      <c r="E27" s="362"/>
      <c r="F27" s="362"/>
      <c r="G27" s="363"/>
      <c r="H27" s="397"/>
      <c r="I27" s="483"/>
      <c r="J27" s="364"/>
      <c r="K27" s="376"/>
      <c r="L27" s="377"/>
      <c r="M27" s="372"/>
    </row>
    <row r="28" spans="1:13" ht="12.75">
      <c r="A28" s="372" t="s">
        <v>3555</v>
      </c>
      <c r="B28" s="483"/>
      <c r="C28" s="361"/>
      <c r="D28" s="362"/>
      <c r="E28" s="362"/>
      <c r="F28" s="362"/>
      <c r="G28" s="363"/>
      <c r="H28" s="397"/>
      <c r="I28" s="483"/>
      <c r="J28" s="364"/>
      <c r="K28" s="376"/>
      <c r="L28" s="377"/>
      <c r="M28" s="372"/>
    </row>
    <row r="29" spans="1:13" ht="12.75">
      <c r="A29" s="372" t="s">
        <v>3555</v>
      </c>
      <c r="B29" s="483"/>
      <c r="C29" s="361"/>
      <c r="D29" s="362"/>
      <c r="E29" s="362"/>
      <c r="F29" s="362"/>
      <c r="G29" s="363"/>
      <c r="H29" s="397"/>
      <c r="I29" s="483"/>
      <c r="J29" s="364"/>
      <c r="K29" s="376"/>
      <c r="L29" s="377"/>
      <c r="M29" s="372"/>
    </row>
    <row r="30" spans="1:13" ht="12.75">
      <c r="A30" s="372" t="s">
        <v>3555</v>
      </c>
      <c r="B30" s="483"/>
      <c r="C30" s="361"/>
      <c r="D30" s="362"/>
      <c r="E30" s="362"/>
      <c r="F30" s="362"/>
      <c r="G30" s="363"/>
      <c r="H30" s="397"/>
      <c r="I30" s="483"/>
      <c r="J30" s="364"/>
      <c r="K30" s="376"/>
      <c r="L30" s="377"/>
      <c r="M30" s="372"/>
    </row>
    <row r="31" spans="1:13" ht="12.75">
      <c r="A31" s="372" t="s">
        <v>3555</v>
      </c>
      <c r="B31" s="483"/>
      <c r="C31" s="361"/>
      <c r="D31" s="362"/>
      <c r="E31" s="362"/>
      <c r="F31" s="362"/>
      <c r="G31" s="363"/>
      <c r="H31" s="397"/>
      <c r="I31" s="483"/>
      <c r="J31" s="364"/>
      <c r="K31" s="376"/>
      <c r="L31" s="377"/>
      <c r="M31" s="372"/>
    </row>
    <row r="32" spans="1:13" ht="12.75">
      <c r="A32" s="372" t="s">
        <v>3555</v>
      </c>
      <c r="B32" s="483"/>
      <c r="C32" s="361"/>
      <c r="D32" s="362"/>
      <c r="E32" s="362"/>
      <c r="F32" s="362"/>
      <c r="G32" s="363"/>
      <c r="H32" s="397"/>
      <c r="I32" s="483"/>
      <c r="J32" s="364"/>
      <c r="K32" s="376"/>
      <c r="L32" s="377"/>
      <c r="M32" s="372"/>
    </row>
    <row r="33" spans="1:13" ht="12.75">
      <c r="A33" s="372" t="s">
        <v>3555</v>
      </c>
      <c r="B33" s="483"/>
      <c r="C33" s="361"/>
      <c r="D33" s="362"/>
      <c r="E33" s="362"/>
      <c r="F33" s="362"/>
      <c r="G33" s="363"/>
      <c r="H33" s="397"/>
      <c r="I33" s="483"/>
      <c r="J33" s="484"/>
      <c r="K33" s="376"/>
      <c r="L33" s="377"/>
      <c r="M33" s="372"/>
    </row>
    <row r="34" spans="1:13" ht="12.75">
      <c r="A34" s="372" t="s">
        <v>3555</v>
      </c>
      <c r="B34" s="483"/>
      <c r="C34" s="361"/>
      <c r="D34" s="362"/>
      <c r="E34" s="362"/>
      <c r="F34" s="362"/>
      <c r="G34" s="363"/>
      <c r="H34" s="397"/>
      <c r="I34" s="483"/>
      <c r="J34" s="484"/>
      <c r="K34" s="376"/>
      <c r="L34" s="377"/>
      <c r="M34" s="372"/>
    </row>
    <row r="35" spans="1:13" ht="12.75">
      <c r="A35" s="372" t="s">
        <v>3555</v>
      </c>
      <c r="B35" s="483"/>
      <c r="C35" s="361"/>
      <c r="D35" s="362"/>
      <c r="E35" s="362"/>
      <c r="F35" s="362"/>
      <c r="G35" s="363"/>
      <c r="H35" s="397"/>
      <c r="I35" s="483"/>
      <c r="J35" s="484"/>
      <c r="K35" s="376"/>
      <c r="L35" s="377"/>
      <c r="M35" s="372"/>
    </row>
    <row r="36" spans="1:13" ht="12.75">
      <c r="A36" s="372" t="s">
        <v>3555</v>
      </c>
      <c r="B36" s="483"/>
      <c r="C36" s="361"/>
      <c r="D36" s="362"/>
      <c r="E36" s="362"/>
      <c r="F36" s="362"/>
      <c r="G36" s="363"/>
      <c r="H36" s="397"/>
      <c r="I36" s="483"/>
      <c r="J36" s="484"/>
      <c r="K36" s="376"/>
      <c r="L36" s="377"/>
      <c r="M36" s="372"/>
    </row>
    <row r="37" spans="1:13" ht="12.75">
      <c r="A37" s="372" t="s">
        <v>3555</v>
      </c>
      <c r="B37" s="483"/>
      <c r="C37" s="361"/>
      <c r="D37" s="362"/>
      <c r="E37" s="362"/>
      <c r="F37" s="362"/>
      <c r="G37" s="363"/>
      <c r="H37" s="397"/>
      <c r="I37" s="483"/>
      <c r="J37" s="484"/>
      <c r="K37" s="376"/>
      <c r="L37" s="377"/>
      <c r="M37" s="372"/>
    </row>
    <row r="38" spans="1:13" ht="12.75">
      <c r="A38" s="372" t="s">
        <v>3555</v>
      </c>
      <c r="B38" s="483"/>
      <c r="C38" s="361"/>
      <c r="D38" s="362"/>
      <c r="E38" s="362"/>
      <c r="F38" s="362"/>
      <c r="G38" s="363"/>
      <c r="H38" s="397"/>
      <c r="I38" s="483"/>
      <c r="J38" s="484"/>
      <c r="K38" s="376"/>
      <c r="L38" s="377"/>
      <c r="M38" s="372"/>
    </row>
    <row r="39" spans="1:13" ht="12.75">
      <c r="A39" s="372" t="s">
        <v>3555</v>
      </c>
      <c r="B39" s="483"/>
      <c r="C39" s="361"/>
      <c r="D39" s="362"/>
      <c r="E39" s="362"/>
      <c r="F39" s="362"/>
      <c r="G39" s="363"/>
      <c r="H39" s="397"/>
      <c r="I39" s="483"/>
      <c r="J39" s="484"/>
      <c r="K39" s="376"/>
      <c r="L39" s="377"/>
      <c r="M39" s="372"/>
    </row>
    <row r="40" spans="1:13" ht="12.75">
      <c r="A40" s="372" t="s">
        <v>3555</v>
      </c>
      <c r="B40" s="483"/>
      <c r="C40" s="361"/>
      <c r="D40" s="362"/>
      <c r="E40" s="362"/>
      <c r="F40" s="362"/>
      <c r="G40" s="363"/>
      <c r="H40" s="397"/>
      <c r="I40" s="483"/>
      <c r="J40" s="484"/>
      <c r="K40" s="376"/>
      <c r="L40" s="377"/>
      <c r="M40" s="372"/>
    </row>
    <row r="41" spans="1:13" ht="12.75">
      <c r="A41" s="372" t="s">
        <v>3555</v>
      </c>
      <c r="B41" s="483"/>
      <c r="C41" s="361"/>
      <c r="D41" s="362"/>
      <c r="E41" s="362"/>
      <c r="F41" s="362"/>
      <c r="G41" s="363"/>
      <c r="H41" s="397"/>
      <c r="I41" s="483"/>
      <c r="J41" s="484"/>
      <c r="K41" s="376"/>
      <c r="L41" s="377"/>
      <c r="M41" s="372"/>
    </row>
    <row r="42" spans="1:13" ht="12.75">
      <c r="A42" s="372" t="s">
        <v>3555</v>
      </c>
      <c r="B42" s="483"/>
      <c r="C42" s="361"/>
      <c r="D42" s="362"/>
      <c r="E42" s="362"/>
      <c r="F42" s="362"/>
      <c r="G42" s="363"/>
      <c r="H42" s="397"/>
      <c r="I42" s="483"/>
      <c r="J42" s="484"/>
      <c r="K42" s="376"/>
      <c r="L42" s="377"/>
      <c r="M42" s="372"/>
    </row>
    <row r="43" spans="1:13" ht="12.75">
      <c r="A43" s="372" t="s">
        <v>3555</v>
      </c>
      <c r="B43" s="483"/>
      <c r="C43" s="361"/>
      <c r="D43" s="362"/>
      <c r="E43" s="362"/>
      <c r="F43" s="362"/>
      <c r="G43" s="363"/>
      <c r="H43" s="397"/>
      <c r="I43" s="483"/>
      <c r="J43" s="484"/>
      <c r="K43" s="376"/>
      <c r="L43" s="377"/>
      <c r="M43" s="372"/>
    </row>
    <row r="44" spans="1:13" ht="12.75">
      <c r="A44" s="372" t="s">
        <v>3555</v>
      </c>
      <c r="B44" s="483"/>
      <c r="C44" s="361"/>
      <c r="D44" s="362"/>
      <c r="E44" s="362"/>
      <c r="F44" s="362"/>
      <c r="G44" s="363"/>
      <c r="H44" s="397"/>
      <c r="I44" s="483"/>
      <c r="J44" s="484"/>
      <c r="K44" s="376"/>
      <c r="L44" s="377"/>
      <c r="M44" s="372"/>
    </row>
    <row r="45" spans="1:13" ht="12.75">
      <c r="A45" s="372" t="s">
        <v>3555</v>
      </c>
      <c r="B45" s="483"/>
      <c r="C45" s="361"/>
      <c r="D45" s="362"/>
      <c r="E45" s="362"/>
      <c r="F45" s="362"/>
      <c r="G45" s="363"/>
      <c r="H45" s="397"/>
      <c r="I45" s="483"/>
      <c r="J45" s="484"/>
      <c r="K45" s="376"/>
      <c r="L45" s="377"/>
      <c r="M45" s="372"/>
    </row>
    <row r="46" spans="1:13" ht="12.75">
      <c r="A46" s="372" t="s">
        <v>3555</v>
      </c>
      <c r="B46" s="483"/>
      <c r="C46" s="361"/>
      <c r="D46" s="362"/>
      <c r="E46" s="362"/>
      <c r="F46" s="362"/>
      <c r="G46" s="363"/>
      <c r="H46" s="397"/>
      <c r="I46" s="483"/>
      <c r="J46" s="484"/>
      <c r="K46" s="376"/>
      <c r="L46" s="377"/>
      <c r="M46" s="372"/>
    </row>
    <row r="47" spans="1:13" ht="12.75">
      <c r="A47" s="372" t="s">
        <v>3555</v>
      </c>
      <c r="B47" s="483"/>
      <c r="C47" s="361"/>
      <c r="D47" s="362"/>
      <c r="E47" s="362"/>
      <c r="F47" s="362"/>
      <c r="G47" s="363"/>
      <c r="H47" s="397"/>
      <c r="I47" s="483"/>
      <c r="J47" s="484"/>
      <c r="K47" s="376"/>
      <c r="L47" s="377"/>
      <c r="M47" s="372"/>
    </row>
    <row r="48" spans="1:13" ht="12.75">
      <c r="A48" s="372" t="s">
        <v>3555</v>
      </c>
      <c r="B48" s="483"/>
      <c r="C48" s="361"/>
      <c r="D48" s="362"/>
      <c r="E48" s="362"/>
      <c r="F48" s="362"/>
      <c r="G48" s="363"/>
      <c r="H48" s="397"/>
      <c r="I48" s="483"/>
      <c r="J48" s="484"/>
      <c r="K48" s="376"/>
      <c r="L48" s="377"/>
      <c r="M48" s="372"/>
    </row>
    <row r="49" spans="1:13" ht="12.75">
      <c r="A49" s="372" t="s">
        <v>3555</v>
      </c>
      <c r="B49" s="483"/>
      <c r="C49" s="361"/>
      <c r="D49" s="362"/>
      <c r="E49" s="362"/>
      <c r="F49" s="362"/>
      <c r="G49" s="363"/>
      <c r="H49" s="397"/>
      <c r="I49" s="483"/>
      <c r="J49" s="484"/>
      <c r="K49" s="376"/>
      <c r="L49" s="377"/>
      <c r="M49" s="372"/>
    </row>
    <row r="50" spans="1:13" ht="12.75">
      <c r="A50" s="372" t="s">
        <v>3555</v>
      </c>
      <c r="B50" s="483"/>
      <c r="C50" s="361"/>
      <c r="D50" s="362"/>
      <c r="E50" s="362"/>
      <c r="F50" s="362"/>
      <c r="G50" s="363"/>
      <c r="H50" s="397"/>
      <c r="I50" s="483"/>
      <c r="J50" s="484"/>
      <c r="K50" s="376"/>
      <c r="L50" s="377"/>
      <c r="M50" s="372"/>
    </row>
    <row r="51" spans="1:13" ht="12.75">
      <c r="A51" s="372" t="s">
        <v>3555</v>
      </c>
      <c r="B51" s="483"/>
      <c r="C51" s="361"/>
      <c r="D51" s="362"/>
      <c r="E51" s="362"/>
      <c r="F51" s="362"/>
      <c r="G51" s="363"/>
      <c r="H51" s="397"/>
      <c r="I51" s="483"/>
      <c r="J51" s="484"/>
      <c r="K51" s="376"/>
      <c r="L51" s="377"/>
      <c r="M51" s="372"/>
    </row>
    <row r="52" spans="1:13" ht="12.75">
      <c r="A52" s="372" t="s">
        <v>3555</v>
      </c>
      <c r="B52" s="483"/>
      <c r="C52" s="361"/>
      <c r="D52" s="362"/>
      <c r="E52" s="362"/>
      <c r="F52" s="362"/>
      <c r="G52" s="363"/>
      <c r="H52" s="397"/>
      <c r="I52" s="483"/>
      <c r="J52" s="484"/>
      <c r="K52" s="376"/>
      <c r="L52" s="377"/>
      <c r="M52" s="372"/>
    </row>
    <row r="53" spans="1:13" ht="12.75">
      <c r="A53" s="372" t="s">
        <v>3555</v>
      </c>
      <c r="B53" s="483"/>
      <c r="C53" s="361"/>
      <c r="D53" s="362"/>
      <c r="E53" s="362"/>
      <c r="F53" s="362"/>
      <c r="G53" s="363"/>
      <c r="H53" s="397"/>
      <c r="I53" s="483"/>
      <c r="J53" s="484"/>
      <c r="K53" s="376"/>
      <c r="L53" s="377"/>
      <c r="M53" s="372"/>
    </row>
    <row r="54" spans="1:13" ht="12.75">
      <c r="A54" s="372" t="s">
        <v>3555</v>
      </c>
      <c r="B54" s="483"/>
      <c r="C54" s="361"/>
      <c r="D54" s="362"/>
      <c r="E54" s="362"/>
      <c r="F54" s="362"/>
      <c r="G54" s="363"/>
      <c r="H54" s="397"/>
      <c r="I54" s="483"/>
      <c r="J54" s="484"/>
      <c r="K54" s="376"/>
      <c r="L54" s="377"/>
      <c r="M54" s="372"/>
    </row>
    <row r="55" spans="1:13" ht="12.75">
      <c r="A55" s="372" t="s">
        <v>3555</v>
      </c>
      <c r="B55" s="483"/>
      <c r="C55" s="361"/>
      <c r="D55" s="362"/>
      <c r="E55" s="362"/>
      <c r="F55" s="362"/>
      <c r="G55" s="363"/>
      <c r="H55" s="397"/>
      <c r="I55" s="483"/>
      <c r="J55" s="484"/>
      <c r="K55" s="376"/>
      <c r="L55" s="377"/>
      <c r="M55" s="372"/>
    </row>
    <row r="56" spans="1:13" ht="12.75">
      <c r="A56" s="372" t="s">
        <v>3555</v>
      </c>
      <c r="B56" s="483"/>
      <c r="C56" s="361"/>
      <c r="D56" s="362"/>
      <c r="E56" s="362"/>
      <c r="F56" s="362"/>
      <c r="G56" s="363"/>
      <c r="H56" s="397"/>
      <c r="I56" s="483"/>
      <c r="J56" s="484"/>
      <c r="K56" s="376"/>
      <c r="L56" s="377"/>
      <c r="M56" s="372"/>
    </row>
    <row r="57" spans="1:13" ht="12.75">
      <c r="A57" s="372" t="s">
        <v>3555</v>
      </c>
      <c r="B57" s="483"/>
      <c r="C57" s="361"/>
      <c r="D57" s="362"/>
      <c r="E57" s="362"/>
      <c r="F57" s="362"/>
      <c r="G57" s="363"/>
      <c r="H57" s="397"/>
      <c r="I57" s="483"/>
      <c r="J57" s="484"/>
      <c r="K57" s="376"/>
      <c r="L57" s="377"/>
      <c r="M57" s="372"/>
    </row>
    <row r="58" spans="1:13" ht="12.75">
      <c r="A58" s="372" t="s">
        <v>3555</v>
      </c>
      <c r="B58" s="483"/>
      <c r="C58" s="361"/>
      <c r="D58" s="362"/>
      <c r="E58" s="362"/>
      <c r="F58" s="362"/>
      <c r="G58" s="363"/>
      <c r="H58" s="397"/>
      <c r="I58" s="483"/>
      <c r="J58" s="484"/>
      <c r="K58" s="376"/>
      <c r="L58" s="377"/>
      <c r="M58" s="372"/>
    </row>
    <row r="59" spans="1:13" ht="12.75">
      <c r="A59" s="372" t="s">
        <v>3555</v>
      </c>
      <c r="B59" s="483"/>
      <c r="C59" s="361"/>
      <c r="D59" s="362"/>
      <c r="E59" s="362"/>
      <c r="F59" s="362"/>
      <c r="G59" s="363"/>
      <c r="H59" s="397"/>
      <c r="I59" s="483"/>
      <c r="J59" s="484"/>
      <c r="K59" s="376"/>
      <c r="L59" s="377"/>
      <c r="M59" s="372"/>
    </row>
    <row r="60" spans="1:13" ht="12.75">
      <c r="A60" s="372" t="s">
        <v>3555</v>
      </c>
      <c r="B60" s="483"/>
      <c r="C60" s="361"/>
      <c r="D60" s="362"/>
      <c r="E60" s="362"/>
      <c r="F60" s="362"/>
      <c r="G60" s="363"/>
      <c r="H60" s="397"/>
      <c r="I60" s="483"/>
      <c r="J60" s="484"/>
      <c r="K60" s="376"/>
      <c r="L60" s="377"/>
      <c r="M60" s="372"/>
    </row>
    <row r="61" spans="1:13" ht="12.75">
      <c r="A61" s="372" t="s">
        <v>3555</v>
      </c>
      <c r="B61" s="483"/>
      <c r="C61" s="361"/>
      <c r="D61" s="362"/>
      <c r="E61" s="362"/>
      <c r="F61" s="362"/>
      <c r="G61" s="363"/>
      <c r="H61" s="397"/>
      <c r="I61" s="483"/>
      <c r="J61" s="484"/>
      <c r="K61" s="376"/>
      <c r="L61" s="377"/>
      <c r="M61" s="372"/>
    </row>
    <row r="62" spans="1:13" ht="12.75">
      <c r="A62" s="372" t="s">
        <v>3555</v>
      </c>
      <c r="B62" s="483"/>
      <c r="C62" s="361"/>
      <c r="D62" s="362"/>
      <c r="E62" s="362"/>
      <c r="F62" s="362"/>
      <c r="G62" s="363"/>
      <c r="H62" s="397"/>
      <c r="I62" s="483"/>
      <c r="J62" s="484"/>
      <c r="K62" s="376"/>
      <c r="L62" s="377"/>
      <c r="M62" s="372"/>
    </row>
    <row r="63" spans="1:13" ht="12.75">
      <c r="A63" s="372" t="s">
        <v>3555</v>
      </c>
      <c r="B63" s="483"/>
      <c r="C63" s="361"/>
      <c r="D63" s="362"/>
      <c r="E63" s="362"/>
      <c r="F63" s="362"/>
      <c r="G63" s="363"/>
      <c r="H63" s="397"/>
      <c r="I63" s="483"/>
      <c r="J63" s="484"/>
      <c r="K63" s="376"/>
      <c r="L63" s="377"/>
      <c r="M63" s="372"/>
    </row>
    <row r="64" spans="1:13" ht="12.75">
      <c r="A64" s="372" t="s">
        <v>3555</v>
      </c>
      <c r="B64" s="483"/>
      <c r="C64" s="361"/>
      <c r="D64" s="362"/>
      <c r="E64" s="362"/>
      <c r="F64" s="362"/>
      <c r="G64" s="363"/>
      <c r="H64" s="397"/>
      <c r="I64" s="483"/>
      <c r="J64" s="484"/>
      <c r="K64" s="376"/>
      <c r="L64" s="377"/>
      <c r="M64" s="372"/>
    </row>
    <row r="65" spans="1:13" ht="12.75">
      <c r="A65" s="372" t="s">
        <v>3555</v>
      </c>
      <c r="B65" s="483"/>
      <c r="C65" s="361"/>
      <c r="D65" s="362"/>
      <c r="E65" s="362"/>
      <c r="F65" s="362"/>
      <c r="G65" s="363"/>
      <c r="H65" s="397"/>
      <c r="I65" s="483"/>
      <c r="J65" s="484"/>
      <c r="K65" s="376"/>
      <c r="L65" s="377"/>
      <c r="M65" s="372"/>
    </row>
    <row r="66" spans="1:13" ht="12.75">
      <c r="A66" s="372" t="s">
        <v>3555</v>
      </c>
      <c r="B66" s="483"/>
      <c r="C66" s="361"/>
      <c r="D66" s="362"/>
      <c r="E66" s="362"/>
      <c r="F66" s="362"/>
      <c r="G66" s="363"/>
      <c r="H66" s="397"/>
      <c r="I66" s="483"/>
      <c r="J66" s="484"/>
      <c r="K66" s="376"/>
      <c r="L66" s="377"/>
      <c r="M66" s="372"/>
    </row>
    <row r="67" spans="1:13" ht="12.75">
      <c r="A67" s="372" t="s">
        <v>3555</v>
      </c>
      <c r="B67" s="483"/>
      <c r="C67" s="361"/>
      <c r="D67" s="362"/>
      <c r="E67" s="362"/>
      <c r="F67" s="362"/>
      <c r="G67" s="363"/>
      <c r="H67" s="397"/>
      <c r="I67" s="483"/>
      <c r="J67" s="484"/>
      <c r="K67" s="376"/>
      <c r="L67" s="377"/>
      <c r="M67" s="372"/>
    </row>
    <row r="68" spans="1:13" ht="12.75">
      <c r="A68" s="372" t="s">
        <v>3555</v>
      </c>
      <c r="B68" s="483"/>
      <c r="C68" s="361"/>
      <c r="D68" s="362"/>
      <c r="E68" s="362"/>
      <c r="F68" s="362"/>
      <c r="G68" s="363"/>
      <c r="H68" s="397"/>
      <c r="I68" s="483"/>
      <c r="J68" s="484"/>
      <c r="K68" s="376"/>
      <c r="L68" s="377"/>
      <c r="M68" s="372"/>
    </row>
    <row r="69" spans="1:13" ht="12.75">
      <c r="A69" s="372" t="s">
        <v>3555</v>
      </c>
      <c r="B69" s="483"/>
      <c r="C69" s="361"/>
      <c r="D69" s="362"/>
      <c r="E69" s="362"/>
      <c r="F69" s="362"/>
      <c r="G69" s="363"/>
      <c r="H69" s="397"/>
      <c r="I69" s="483"/>
      <c r="J69" s="484"/>
      <c r="K69" s="376"/>
      <c r="L69" s="377"/>
      <c r="M69" s="372"/>
    </row>
    <row r="70" spans="1:13" ht="12.75">
      <c r="A70" s="372" t="s">
        <v>3555</v>
      </c>
      <c r="B70" s="483"/>
      <c r="C70" s="361"/>
      <c r="D70" s="362"/>
      <c r="E70" s="362"/>
      <c r="F70" s="362"/>
      <c r="G70" s="363"/>
      <c r="H70" s="372"/>
      <c r="I70" s="483"/>
      <c r="J70" s="484"/>
      <c r="K70" s="376"/>
      <c r="L70" s="377"/>
      <c r="M70" s="372"/>
    </row>
    <row r="71" spans="1:13" ht="12.75">
      <c r="A71" s="372" t="s">
        <v>3555</v>
      </c>
      <c r="B71" s="483"/>
      <c r="C71" s="361"/>
      <c r="D71" s="362"/>
      <c r="E71" s="362"/>
      <c r="F71" s="362"/>
      <c r="G71" s="363"/>
      <c r="H71" s="372"/>
      <c r="I71" s="483"/>
      <c r="J71" s="484"/>
      <c r="K71" s="376"/>
      <c r="L71" s="377"/>
      <c r="M71" s="372"/>
    </row>
    <row r="72" spans="1:13" ht="12.75">
      <c r="A72" s="372" t="s">
        <v>3555</v>
      </c>
      <c r="B72" s="483"/>
      <c r="C72" s="361"/>
      <c r="D72" s="362"/>
      <c r="E72" s="362"/>
      <c r="F72" s="362"/>
      <c r="G72" s="363"/>
      <c r="H72" s="372"/>
      <c r="I72" s="483"/>
      <c r="J72" s="484"/>
      <c r="K72" s="376"/>
      <c r="L72" s="377"/>
      <c r="M72" s="372"/>
    </row>
    <row r="73" spans="1:13" ht="12.75">
      <c r="A73" s="372" t="s">
        <v>3555</v>
      </c>
      <c r="B73" s="483"/>
      <c r="C73" s="361"/>
      <c r="D73" s="362"/>
      <c r="E73" s="362"/>
      <c r="F73" s="362"/>
      <c r="G73" s="363"/>
      <c r="H73" s="372"/>
      <c r="I73" s="483"/>
      <c r="J73" s="484"/>
      <c r="K73" s="376"/>
      <c r="L73" s="377"/>
      <c r="M73" s="372"/>
    </row>
    <row r="74" spans="1:13" ht="12.75">
      <c r="A74" s="372" t="s">
        <v>3555</v>
      </c>
      <c r="B74" s="483"/>
      <c r="C74" s="361"/>
      <c r="D74" s="362"/>
      <c r="E74" s="362"/>
      <c r="F74" s="362"/>
      <c r="G74" s="363"/>
      <c r="H74" s="372"/>
      <c r="I74" s="483"/>
      <c r="J74" s="484"/>
      <c r="K74" s="376"/>
      <c r="L74" s="377"/>
      <c r="M74" s="372"/>
    </row>
    <row r="75" spans="1:13" ht="12.75">
      <c r="A75" s="372" t="s">
        <v>3555</v>
      </c>
      <c r="B75" s="483"/>
      <c r="C75" s="361"/>
      <c r="D75" s="362"/>
      <c r="E75" s="362"/>
      <c r="F75" s="362"/>
      <c r="G75" s="363"/>
      <c r="H75" s="372"/>
      <c r="I75" s="483"/>
      <c r="J75" s="484"/>
      <c r="K75" s="376"/>
      <c r="L75" s="377"/>
      <c r="M75" s="372"/>
    </row>
    <row r="76" spans="1:13" ht="12.75">
      <c r="A76" s="372" t="s">
        <v>3555</v>
      </c>
      <c r="B76" s="483"/>
      <c r="C76" s="361"/>
      <c r="D76" s="362"/>
      <c r="E76" s="362"/>
      <c r="F76" s="362"/>
      <c r="G76" s="363"/>
      <c r="H76" s="372"/>
      <c r="I76" s="483"/>
      <c r="J76" s="484"/>
      <c r="K76" s="376"/>
      <c r="L76" s="377"/>
      <c r="M76" s="372"/>
    </row>
    <row r="77" spans="1:13" ht="12.75">
      <c r="A77" s="372" t="s">
        <v>3555</v>
      </c>
      <c r="B77" s="483"/>
      <c r="C77" s="361"/>
      <c r="D77" s="362"/>
      <c r="E77" s="362"/>
      <c r="F77" s="362"/>
      <c r="G77" s="363"/>
      <c r="H77" s="372"/>
      <c r="I77" s="483"/>
      <c r="J77" s="484"/>
      <c r="K77" s="376"/>
      <c r="L77" s="377"/>
      <c r="M77" s="372"/>
    </row>
    <row r="78" spans="1:13" ht="12.75">
      <c r="A78" s="372" t="s">
        <v>3555</v>
      </c>
      <c r="B78" s="483"/>
      <c r="C78" s="361"/>
      <c r="D78" s="362"/>
      <c r="E78" s="362"/>
      <c r="F78" s="362"/>
      <c r="G78" s="363"/>
      <c r="H78" s="372"/>
      <c r="I78" s="483"/>
      <c r="J78" s="484"/>
      <c r="K78" s="376"/>
      <c r="L78" s="377"/>
      <c r="M78" s="372"/>
    </row>
    <row r="79" spans="1:13" ht="13.5" thickBot="1">
      <c r="A79" s="372" t="s">
        <v>3555</v>
      </c>
      <c r="B79" s="483"/>
      <c r="C79" s="361"/>
      <c r="D79" s="362"/>
      <c r="E79" s="362"/>
      <c r="F79" s="362"/>
      <c r="G79" s="363"/>
      <c r="H79" s="372"/>
      <c r="I79" s="485"/>
      <c r="J79" s="486"/>
      <c r="K79" s="378"/>
      <c r="L79" s="379"/>
      <c r="M79" s="372"/>
    </row>
    <row r="80" spans="1:13" ht="12.75">
      <c r="A80" s="372" t="s">
        <v>3555</v>
      </c>
      <c r="B80" s="483"/>
      <c r="C80" s="361"/>
      <c r="D80" s="362"/>
      <c r="E80" s="362"/>
      <c r="F80" s="362"/>
      <c r="G80" s="363"/>
      <c r="H80" s="372"/>
      <c r="I80" s="371"/>
      <c r="J80" s="371"/>
      <c r="K80" s="371"/>
      <c r="L80" s="371"/>
      <c r="M80" s="372"/>
    </row>
    <row r="81" spans="1:13" ht="12.75">
      <c r="A81" s="372" t="s">
        <v>3555</v>
      </c>
      <c r="B81" s="483"/>
      <c r="C81" s="361"/>
      <c r="D81" s="362"/>
      <c r="E81" s="362"/>
      <c r="F81" s="362"/>
      <c r="G81" s="363"/>
      <c r="H81" s="372"/>
      <c r="I81" s="372"/>
      <c r="J81" s="371"/>
      <c r="K81" s="380"/>
      <c r="L81" s="380"/>
      <c r="M81" s="372"/>
    </row>
    <row r="82" spans="1:13" ht="13.5" thickBot="1">
      <c r="A82" s="372" t="s">
        <v>3555</v>
      </c>
      <c r="B82" s="483"/>
      <c r="C82" s="361"/>
      <c r="D82" s="362"/>
      <c r="E82" s="362"/>
      <c r="F82" s="362"/>
      <c r="G82" s="363"/>
      <c r="H82" s="372"/>
      <c r="I82" s="372"/>
      <c r="J82" s="371"/>
      <c r="K82" s="380"/>
      <c r="L82" s="380"/>
      <c r="M82" s="372"/>
    </row>
    <row r="83" spans="1:13" ht="12.75">
      <c r="A83" s="372" t="s">
        <v>3555</v>
      </c>
      <c r="B83" s="483"/>
      <c r="C83" s="361"/>
      <c r="D83" s="362"/>
      <c r="E83" s="362"/>
      <c r="F83" s="362"/>
      <c r="G83" s="363"/>
      <c r="H83" s="372"/>
      <c r="I83" s="381" t="s">
        <v>9105</v>
      </c>
      <c r="J83" s="382"/>
      <c r="K83" s="382"/>
      <c r="L83" s="383"/>
      <c r="M83" s="372"/>
    </row>
    <row r="84" spans="1:13" ht="13.5" thickBot="1">
      <c r="A84" s="372" t="s">
        <v>3555</v>
      </c>
      <c r="B84" s="483"/>
      <c r="C84" s="361"/>
      <c r="D84" s="362"/>
      <c r="E84" s="362"/>
      <c r="F84" s="362"/>
      <c r="G84" s="363"/>
      <c r="H84" s="372"/>
      <c r="I84" s="384"/>
      <c r="J84" s="385"/>
      <c r="K84" s="385"/>
      <c r="L84" s="386"/>
      <c r="M84" s="372"/>
    </row>
    <row r="85" spans="1:13" ht="12.75">
      <c r="A85" s="372" t="s">
        <v>3555</v>
      </c>
      <c r="B85" s="483"/>
      <c r="C85" s="361"/>
      <c r="D85" s="362"/>
      <c r="E85" s="362"/>
      <c r="F85" s="362"/>
      <c r="G85" s="363"/>
      <c r="H85" s="372"/>
      <c r="I85" s="372"/>
      <c r="J85" s="371"/>
      <c r="K85" s="380"/>
      <c r="L85" s="380"/>
      <c r="M85" s="372"/>
    </row>
    <row r="86" spans="1:13" ht="12.75">
      <c r="A86" s="372" t="s">
        <v>3555</v>
      </c>
      <c r="B86" s="483"/>
      <c r="C86" s="361"/>
      <c r="D86" s="362"/>
      <c r="E86" s="362"/>
      <c r="F86" s="362"/>
      <c r="G86" s="363"/>
      <c r="H86" s="372"/>
      <c r="I86" s="372"/>
      <c r="J86" s="371"/>
      <c r="K86" s="380"/>
      <c r="L86" s="380"/>
      <c r="M86" s="372"/>
    </row>
    <row r="87" spans="1:13" ht="12.75">
      <c r="A87" s="372" t="s">
        <v>3555</v>
      </c>
      <c r="B87" s="483"/>
      <c r="C87" s="361"/>
      <c r="D87" s="362"/>
      <c r="E87" s="362"/>
      <c r="F87" s="362"/>
      <c r="G87" s="363"/>
      <c r="H87" s="372"/>
      <c r="I87" s="372"/>
      <c r="J87" s="371"/>
      <c r="K87" s="380"/>
      <c r="L87" s="380"/>
      <c r="M87" s="372"/>
    </row>
    <row r="88" spans="1:13" ht="12.75">
      <c r="A88" s="372"/>
      <c r="B88" s="483"/>
      <c r="C88" s="361"/>
      <c r="D88" s="362"/>
      <c r="E88" s="362"/>
      <c r="F88" s="362"/>
      <c r="G88" s="363"/>
      <c r="H88" s="372"/>
      <c r="I88" s="372"/>
      <c r="J88" s="372"/>
      <c r="K88" s="372"/>
      <c r="L88" s="372"/>
      <c r="M88" s="372"/>
    </row>
    <row r="89" spans="1:13" ht="12.75">
      <c r="A89" s="372"/>
      <c r="B89" s="483"/>
      <c r="C89" s="361"/>
      <c r="D89" s="362"/>
      <c r="E89" s="362"/>
      <c r="F89" s="362"/>
      <c r="G89" s="363"/>
      <c r="H89" s="372"/>
      <c r="I89" s="372"/>
      <c r="J89" s="372"/>
      <c r="K89" s="372"/>
      <c r="L89" s="372"/>
      <c r="M89" s="372"/>
    </row>
    <row r="90" spans="1:13" ht="12.95" customHeight="1">
      <c r="A90" s="372"/>
      <c r="B90" s="483"/>
      <c r="C90" s="361"/>
      <c r="D90" s="362"/>
      <c r="E90" s="362"/>
      <c r="F90" s="362"/>
      <c r="G90" s="363"/>
      <c r="H90" s="372"/>
      <c r="I90" s="372"/>
      <c r="J90" s="372"/>
      <c r="K90" s="372"/>
      <c r="L90" s="372"/>
      <c r="M90" s="372"/>
    </row>
    <row r="91" spans="1:13" ht="12.95" customHeight="1">
      <c r="A91" s="372"/>
      <c r="B91" s="483"/>
      <c r="C91" s="361"/>
      <c r="D91" s="362"/>
      <c r="E91" s="362"/>
      <c r="F91" s="362"/>
      <c r="G91" s="363"/>
      <c r="H91" s="372"/>
      <c r="I91" s="372"/>
      <c r="J91" s="372"/>
      <c r="K91" s="372"/>
      <c r="L91" s="372"/>
      <c r="M91" s="372"/>
    </row>
    <row r="92" spans="1:13" ht="12.95" customHeight="1" thickBot="1">
      <c r="A92" s="372" t="s">
        <v>3555</v>
      </c>
      <c r="B92" s="485"/>
      <c r="C92" s="487"/>
      <c r="D92" s="488"/>
      <c r="E92" s="488"/>
      <c r="F92" s="488"/>
      <c r="G92" s="489"/>
      <c r="H92" s="372"/>
      <c r="I92" s="372"/>
      <c r="J92" s="372"/>
      <c r="K92" s="372"/>
      <c r="L92" s="372"/>
      <c r="M92" s="372"/>
    </row>
    <row r="93" spans="1:13" ht="13.5" thickBot="1">
      <c r="A93" s="372" t="s">
        <v>3555</v>
      </c>
      <c r="B93" s="372"/>
      <c r="C93" s="387"/>
      <c r="D93" s="387"/>
      <c r="E93" s="387"/>
      <c r="F93" s="387"/>
      <c r="G93" s="387"/>
      <c r="H93" s="372"/>
      <c r="I93" s="372"/>
      <c r="J93" s="372"/>
      <c r="K93" s="372"/>
      <c r="L93" s="372"/>
      <c r="M93" s="372"/>
    </row>
    <row r="94" spans="1:13" ht="20.25">
      <c r="A94" s="372" t="s">
        <v>3555</v>
      </c>
      <c r="B94" s="370"/>
      <c r="C94" s="388"/>
      <c r="D94" s="389" t="s">
        <v>3552</v>
      </c>
      <c r="E94" s="390"/>
      <c r="F94" s="387"/>
      <c r="G94" s="387"/>
      <c r="H94" s="372"/>
      <c r="I94" s="372"/>
      <c r="J94" s="372"/>
      <c r="K94" s="372"/>
      <c r="L94" s="372"/>
      <c r="M94" s="372"/>
    </row>
    <row r="95" spans="1:13" ht="21" thickBot="1">
      <c r="A95" s="372" t="s">
        <v>3555</v>
      </c>
      <c r="B95" s="373"/>
      <c r="C95" s="374"/>
      <c r="D95" s="374"/>
      <c r="E95" s="375"/>
      <c r="F95" s="387"/>
      <c r="G95" s="387"/>
      <c r="H95" s="372"/>
      <c r="I95" s="372"/>
      <c r="J95" s="372"/>
      <c r="K95" s="372"/>
      <c r="L95" s="372"/>
      <c r="M95" s="372"/>
    </row>
    <row r="96" spans="1:13" ht="12.75">
      <c r="A96" s="372" t="s">
        <v>3555</v>
      </c>
      <c r="B96" s="478"/>
      <c r="C96" s="367"/>
      <c r="D96" s="391"/>
      <c r="E96" s="392"/>
      <c r="F96" s="387"/>
      <c r="G96" s="387"/>
      <c r="H96" s="372"/>
      <c r="I96" s="372"/>
      <c r="J96" s="372"/>
      <c r="K96" s="372"/>
      <c r="L96" s="372"/>
      <c r="M96" s="372"/>
    </row>
    <row r="97" spans="1:13" ht="12.75">
      <c r="A97" s="372" t="s">
        <v>3555</v>
      </c>
      <c r="B97" s="483"/>
      <c r="C97" s="365"/>
      <c r="D97" s="393"/>
      <c r="E97" s="394"/>
      <c r="F97" s="387"/>
      <c r="G97" s="387"/>
      <c r="H97" s="372"/>
      <c r="I97" s="372"/>
      <c r="J97" s="372"/>
      <c r="K97" s="372"/>
      <c r="L97" s="372"/>
      <c r="M97" s="372"/>
    </row>
    <row r="98" spans="1:13" ht="12.75">
      <c r="A98" s="372" t="s">
        <v>3555</v>
      </c>
      <c r="B98" s="483"/>
      <c r="C98" s="365"/>
      <c r="D98" s="393"/>
      <c r="E98" s="394"/>
      <c r="F98" s="387"/>
      <c r="G98" s="387"/>
      <c r="H98" s="372"/>
      <c r="I98" s="372"/>
      <c r="J98" s="372"/>
      <c r="K98" s="372"/>
      <c r="L98" s="372"/>
      <c r="M98" s="372"/>
    </row>
    <row r="99" spans="1:13" ht="12.75">
      <c r="A99" s="372" t="s">
        <v>3555</v>
      </c>
      <c r="B99" s="483"/>
      <c r="C99" s="365"/>
      <c r="D99" s="393"/>
      <c r="E99" s="394"/>
      <c r="F99" s="387"/>
      <c r="G99" s="387"/>
      <c r="H99" s="372"/>
      <c r="I99" s="372"/>
      <c r="J99" s="372"/>
      <c r="K99" s="372"/>
      <c r="L99" s="372"/>
      <c r="M99" s="372"/>
    </row>
    <row r="100" spans="1:13" ht="12.75">
      <c r="A100" s="372" t="s">
        <v>3555</v>
      </c>
      <c r="B100" s="483"/>
      <c r="C100" s="365"/>
      <c r="D100" s="393"/>
      <c r="E100" s="394"/>
      <c r="F100" s="387"/>
      <c r="G100" s="387"/>
      <c r="H100" s="372"/>
      <c r="I100" s="372"/>
      <c r="J100" s="372"/>
      <c r="K100" s="372"/>
      <c r="L100" s="372"/>
      <c r="M100" s="372"/>
    </row>
    <row r="101" spans="1:13" ht="12.75">
      <c r="A101" s="372" t="s">
        <v>3555</v>
      </c>
      <c r="B101" s="483"/>
      <c r="C101" s="365"/>
      <c r="D101" s="393"/>
      <c r="E101" s="394"/>
      <c r="F101" s="372"/>
      <c r="G101" s="372"/>
      <c r="H101" s="372"/>
      <c r="I101" s="372"/>
      <c r="J101" s="372"/>
      <c r="K101" s="372"/>
      <c r="L101" s="372"/>
      <c r="M101" s="372"/>
    </row>
    <row r="102" spans="1:13" ht="12.75">
      <c r="A102" s="372" t="s">
        <v>3555</v>
      </c>
      <c r="B102" s="483"/>
      <c r="C102" s="365"/>
      <c r="D102" s="393"/>
      <c r="E102" s="394"/>
      <c r="F102" s="372"/>
      <c r="G102" s="372"/>
      <c r="H102" s="372"/>
      <c r="I102" s="372"/>
      <c r="J102" s="372"/>
      <c r="K102" s="372"/>
      <c r="L102" s="372"/>
      <c r="M102" s="372"/>
    </row>
    <row r="103" spans="1:13" ht="12.75">
      <c r="A103" s="372" t="s">
        <v>3555</v>
      </c>
      <c r="B103" s="483"/>
      <c r="C103" s="365"/>
      <c r="D103" s="393"/>
      <c r="E103" s="394"/>
      <c r="F103" s="372"/>
      <c r="G103" s="372"/>
      <c r="H103" s="372"/>
      <c r="I103" s="372"/>
      <c r="J103" s="372"/>
      <c r="K103" s="372"/>
      <c r="L103" s="372"/>
      <c r="M103" s="372"/>
    </row>
    <row r="104" spans="1:13" ht="12.75">
      <c r="A104" s="372" t="s">
        <v>3555</v>
      </c>
      <c r="B104" s="483"/>
      <c r="C104" s="365"/>
      <c r="D104" s="393"/>
      <c r="E104" s="394"/>
      <c r="F104" s="372"/>
      <c r="G104" s="372"/>
      <c r="H104" s="372"/>
      <c r="I104" s="372"/>
      <c r="J104" s="372"/>
      <c r="K104" s="372"/>
      <c r="L104" s="372"/>
      <c r="M104" s="372"/>
    </row>
    <row r="105" spans="1:13" ht="12.75">
      <c r="A105" s="372" t="s">
        <v>3555</v>
      </c>
      <c r="B105" s="483"/>
      <c r="C105" s="365"/>
      <c r="D105" s="393"/>
      <c r="E105" s="394"/>
      <c r="F105" s="372"/>
      <c r="G105" s="372"/>
      <c r="H105" s="372"/>
      <c r="I105" s="372"/>
      <c r="J105" s="372"/>
      <c r="K105" s="372"/>
      <c r="L105" s="372"/>
      <c r="M105" s="372"/>
    </row>
    <row r="106" spans="1:13" ht="12.75">
      <c r="A106" s="372" t="s">
        <v>3555</v>
      </c>
      <c r="B106" s="483"/>
      <c r="C106" s="365"/>
      <c r="D106" s="393"/>
      <c r="E106" s="394"/>
      <c r="F106" s="372"/>
      <c r="G106" s="372"/>
      <c r="H106" s="372"/>
      <c r="I106" s="372"/>
      <c r="J106" s="372"/>
      <c r="K106" s="372"/>
      <c r="L106" s="372"/>
      <c r="M106" s="372"/>
    </row>
    <row r="107" spans="1:13" ht="12.75">
      <c r="A107" s="372" t="s">
        <v>3555</v>
      </c>
      <c r="B107" s="483"/>
      <c r="C107" s="365"/>
      <c r="D107" s="393"/>
      <c r="E107" s="394"/>
      <c r="F107" s="372"/>
      <c r="G107" s="372"/>
      <c r="H107" s="372"/>
      <c r="I107" s="372"/>
      <c r="J107" s="372"/>
      <c r="K107" s="372"/>
      <c r="L107" s="372"/>
      <c r="M107" s="372"/>
    </row>
    <row r="108" spans="1:13" ht="12.75">
      <c r="A108" s="372" t="s">
        <v>3555</v>
      </c>
      <c r="B108" s="483"/>
      <c r="C108" s="365"/>
      <c r="D108" s="393"/>
      <c r="E108" s="394"/>
      <c r="F108" s="372"/>
      <c r="G108" s="372"/>
      <c r="H108" s="372"/>
      <c r="I108" s="372"/>
      <c r="J108" s="372"/>
      <c r="K108" s="372"/>
      <c r="L108" s="372"/>
      <c r="M108" s="372"/>
    </row>
    <row r="109" spans="1:13" ht="12.75">
      <c r="A109" s="372" t="s">
        <v>3555</v>
      </c>
      <c r="B109" s="483"/>
      <c r="C109" s="365"/>
      <c r="D109" s="393"/>
      <c r="E109" s="394"/>
      <c r="F109" s="372"/>
      <c r="G109" s="372"/>
      <c r="H109" s="372"/>
      <c r="I109" s="372"/>
      <c r="J109" s="372"/>
      <c r="K109" s="372"/>
      <c r="L109" s="372"/>
      <c r="M109" s="372"/>
    </row>
    <row r="110" spans="1:13" ht="12.75">
      <c r="A110" s="372" t="s">
        <v>3555</v>
      </c>
      <c r="B110" s="483"/>
      <c r="C110" s="365"/>
      <c r="D110" s="393"/>
      <c r="E110" s="394"/>
      <c r="F110" s="372"/>
      <c r="G110" s="372"/>
      <c r="H110" s="372"/>
      <c r="I110" s="372"/>
      <c r="J110" s="372"/>
      <c r="K110" s="372"/>
      <c r="L110" s="372"/>
      <c r="M110" s="372"/>
    </row>
    <row r="111" spans="1:13" ht="12.75">
      <c r="A111" s="372" t="s">
        <v>3555</v>
      </c>
      <c r="B111" s="483"/>
      <c r="C111" s="365"/>
      <c r="D111" s="393"/>
      <c r="E111" s="394"/>
      <c r="F111" s="372"/>
      <c r="G111" s="372"/>
      <c r="H111" s="372"/>
      <c r="I111" s="372"/>
      <c r="J111" s="372"/>
      <c r="K111" s="372"/>
      <c r="L111" s="372"/>
      <c r="M111" s="372"/>
    </row>
    <row r="112" spans="1:13" ht="12.75">
      <c r="A112" s="372" t="s">
        <v>3555</v>
      </c>
      <c r="B112" s="483"/>
      <c r="C112" s="365"/>
      <c r="D112" s="393"/>
      <c r="E112" s="394"/>
      <c r="F112" s="372"/>
      <c r="G112" s="372"/>
      <c r="H112" s="372"/>
      <c r="I112" s="372"/>
      <c r="J112" s="372"/>
      <c r="K112" s="372"/>
      <c r="L112" s="372"/>
      <c r="M112" s="372"/>
    </row>
    <row r="113" spans="1:13" ht="12.75">
      <c r="A113" s="372" t="s">
        <v>3555</v>
      </c>
      <c r="B113" s="483"/>
      <c r="C113" s="365"/>
      <c r="D113" s="393"/>
      <c r="E113" s="394"/>
      <c r="F113" s="372"/>
      <c r="G113" s="372"/>
      <c r="H113" s="372"/>
      <c r="I113" s="372"/>
      <c r="J113" s="372"/>
      <c r="K113" s="372"/>
      <c r="L113" s="372"/>
      <c r="M113" s="372"/>
    </row>
    <row r="114" spans="1:13" ht="12.75">
      <c r="A114" s="372" t="s">
        <v>3555</v>
      </c>
      <c r="B114" s="483"/>
      <c r="C114" s="365"/>
      <c r="D114" s="393"/>
      <c r="E114" s="394"/>
      <c r="F114" s="372"/>
      <c r="G114" s="372"/>
      <c r="H114" s="372"/>
      <c r="I114" s="372"/>
      <c r="J114" s="372"/>
      <c r="K114" s="372"/>
      <c r="L114" s="372"/>
      <c r="M114" s="372"/>
    </row>
    <row r="115" spans="1:13" ht="12.75">
      <c r="A115" s="372" t="s">
        <v>3555</v>
      </c>
      <c r="B115" s="483"/>
      <c r="C115" s="365"/>
      <c r="D115" s="393"/>
      <c r="E115" s="394"/>
      <c r="F115" s="372"/>
      <c r="G115" s="372"/>
      <c r="H115" s="372"/>
      <c r="I115" s="372"/>
      <c r="J115" s="372"/>
      <c r="K115" s="372"/>
      <c r="L115" s="372"/>
      <c r="M115" s="372"/>
    </row>
    <row r="116" spans="1:13" ht="12.75">
      <c r="A116" s="372" t="s">
        <v>3555</v>
      </c>
      <c r="B116" s="483"/>
      <c r="C116" s="365"/>
      <c r="D116" s="393"/>
      <c r="E116" s="394"/>
      <c r="F116" s="372"/>
      <c r="G116" s="372"/>
      <c r="H116" s="372"/>
      <c r="I116" s="372"/>
      <c r="J116" s="372"/>
      <c r="K116" s="372"/>
      <c r="L116" s="372"/>
      <c r="M116" s="372"/>
    </row>
    <row r="117" spans="1:13" ht="12.75">
      <c r="A117" s="372" t="s">
        <v>3555</v>
      </c>
      <c r="B117" s="483"/>
      <c r="C117" s="365"/>
      <c r="D117" s="393"/>
      <c r="E117" s="394"/>
      <c r="F117" s="372"/>
      <c r="G117" s="372"/>
      <c r="H117" s="372"/>
      <c r="I117" s="372"/>
      <c r="J117" s="372"/>
      <c r="K117" s="372"/>
      <c r="L117" s="372"/>
      <c r="M117" s="372"/>
    </row>
    <row r="118" spans="1:13" ht="12.75">
      <c r="A118" s="372" t="s">
        <v>3555</v>
      </c>
      <c r="B118" s="483"/>
      <c r="C118" s="365"/>
      <c r="D118" s="393"/>
      <c r="E118" s="394"/>
      <c r="F118" s="372"/>
      <c r="G118" s="372"/>
      <c r="H118" s="372"/>
      <c r="I118" s="372"/>
      <c r="J118" s="372"/>
      <c r="K118" s="372"/>
      <c r="L118" s="372"/>
      <c r="M118" s="372"/>
    </row>
    <row r="119" spans="1:13" ht="12.75">
      <c r="A119" s="372" t="s">
        <v>3555</v>
      </c>
      <c r="B119" s="483"/>
      <c r="C119" s="365"/>
      <c r="D119" s="393"/>
      <c r="E119" s="394"/>
      <c r="F119" s="372"/>
      <c r="G119" s="372"/>
      <c r="H119" s="372"/>
      <c r="I119" s="372"/>
      <c r="J119" s="372"/>
      <c r="K119" s="372"/>
      <c r="L119" s="372"/>
      <c r="M119" s="372"/>
    </row>
    <row r="120" spans="1:13" ht="12.75">
      <c r="A120" s="372" t="s">
        <v>3555</v>
      </c>
      <c r="B120" s="483"/>
      <c r="C120" s="365"/>
      <c r="D120" s="393"/>
      <c r="E120" s="394"/>
      <c r="F120" s="372"/>
      <c r="G120" s="372"/>
      <c r="H120" s="372"/>
      <c r="I120" s="372"/>
      <c r="J120" s="372"/>
      <c r="K120" s="372"/>
      <c r="L120" s="372"/>
      <c r="M120" s="372"/>
    </row>
    <row r="121" spans="1:13" ht="12.75">
      <c r="A121" s="372" t="s">
        <v>3555</v>
      </c>
      <c r="B121" s="483"/>
      <c r="C121" s="365"/>
      <c r="D121" s="393"/>
      <c r="E121" s="394"/>
      <c r="F121" s="372"/>
      <c r="G121" s="372"/>
      <c r="H121" s="372"/>
      <c r="I121" s="372"/>
      <c r="J121" s="372"/>
      <c r="K121" s="372"/>
      <c r="L121" s="372"/>
      <c r="M121" s="372"/>
    </row>
    <row r="122" spans="1:13" ht="12.75">
      <c r="A122" s="372" t="s">
        <v>3555</v>
      </c>
      <c r="B122" s="483"/>
      <c r="C122" s="365"/>
      <c r="D122" s="393"/>
      <c r="E122" s="394"/>
      <c r="F122" s="372"/>
      <c r="G122" s="372"/>
      <c r="H122" s="372"/>
      <c r="I122" s="372"/>
      <c r="J122" s="372"/>
      <c r="K122" s="372"/>
      <c r="L122" s="372"/>
      <c r="M122" s="372"/>
    </row>
    <row r="123" spans="1:13" ht="12.75">
      <c r="A123" s="372" t="s">
        <v>3555</v>
      </c>
      <c r="B123" s="483"/>
      <c r="C123" s="365"/>
      <c r="D123" s="393"/>
      <c r="E123" s="394"/>
      <c r="F123" s="372"/>
      <c r="G123" s="372"/>
      <c r="H123" s="372"/>
      <c r="I123" s="372"/>
      <c r="J123" s="372"/>
      <c r="K123" s="372"/>
      <c r="L123" s="372"/>
      <c r="M123" s="372"/>
    </row>
    <row r="124" spans="1:13" ht="12.75">
      <c r="A124" s="372" t="s">
        <v>3555</v>
      </c>
      <c r="B124" s="483"/>
      <c r="C124" s="365"/>
      <c r="D124" s="393"/>
      <c r="E124" s="394"/>
      <c r="F124" s="372"/>
      <c r="G124" s="372"/>
      <c r="H124" s="372"/>
      <c r="I124" s="372"/>
      <c r="J124" s="372"/>
      <c r="K124" s="372"/>
      <c r="L124" s="372"/>
      <c r="M124" s="372"/>
    </row>
    <row r="125" spans="1:13" ht="12.75">
      <c r="A125" s="372" t="s">
        <v>3555</v>
      </c>
      <c r="B125" s="483"/>
      <c r="C125" s="365"/>
      <c r="D125" s="393"/>
      <c r="E125" s="394"/>
      <c r="F125" s="372"/>
      <c r="G125" s="372"/>
      <c r="H125" s="372"/>
      <c r="I125" s="372"/>
      <c r="J125" s="372"/>
      <c r="K125" s="372"/>
      <c r="L125" s="372"/>
      <c r="M125" s="372"/>
    </row>
    <row r="126" spans="1:13" ht="12.75">
      <c r="A126" s="372" t="s">
        <v>3555</v>
      </c>
      <c r="B126" s="483"/>
      <c r="C126" s="365"/>
      <c r="D126" s="393"/>
      <c r="E126" s="394"/>
      <c r="F126" s="372"/>
      <c r="G126" s="372"/>
      <c r="H126" s="372"/>
      <c r="I126" s="372"/>
      <c r="J126" s="372"/>
      <c r="K126" s="372"/>
      <c r="L126" s="372"/>
      <c r="M126" s="372"/>
    </row>
    <row r="127" spans="1:13" ht="12.75">
      <c r="A127" s="372" t="s">
        <v>3555</v>
      </c>
      <c r="B127" s="483"/>
      <c r="C127" s="365"/>
      <c r="D127" s="393"/>
      <c r="E127" s="394"/>
      <c r="F127" s="372"/>
      <c r="G127" s="372"/>
      <c r="H127" s="372"/>
      <c r="I127" s="372"/>
      <c r="J127" s="372"/>
      <c r="K127" s="372"/>
      <c r="L127" s="372"/>
      <c r="M127" s="372"/>
    </row>
    <row r="128" spans="1:13" ht="12.75">
      <c r="A128" s="372" t="s">
        <v>3555</v>
      </c>
      <c r="B128" s="483"/>
      <c r="C128" s="365"/>
      <c r="D128" s="393"/>
      <c r="E128" s="394"/>
      <c r="F128" s="372"/>
      <c r="G128" s="372"/>
      <c r="H128" s="372"/>
      <c r="I128" s="372"/>
      <c r="J128" s="372"/>
      <c r="K128" s="372"/>
      <c r="L128" s="372"/>
      <c r="M128" s="372"/>
    </row>
    <row r="129" spans="1:13" ht="12.75">
      <c r="A129" s="372" t="s">
        <v>3555</v>
      </c>
      <c r="B129" s="483"/>
      <c r="C129" s="365"/>
      <c r="D129" s="393"/>
      <c r="E129" s="394"/>
      <c r="F129" s="372"/>
      <c r="G129" s="372"/>
      <c r="H129" s="372"/>
      <c r="I129" s="372"/>
      <c r="J129" s="372"/>
      <c r="K129" s="372"/>
      <c r="L129" s="372"/>
      <c r="M129" s="372"/>
    </row>
    <row r="130" spans="1:13" ht="12.75">
      <c r="A130" s="372" t="s">
        <v>3555</v>
      </c>
      <c r="B130" s="483"/>
      <c r="C130" s="365"/>
      <c r="D130" s="393"/>
      <c r="E130" s="394"/>
      <c r="F130" s="372"/>
      <c r="G130" s="372"/>
      <c r="H130" s="372"/>
      <c r="I130" s="372"/>
      <c r="J130" s="372"/>
      <c r="K130" s="372"/>
      <c r="L130" s="372"/>
      <c r="M130" s="372"/>
    </row>
    <row r="131" spans="1:13" ht="12.75">
      <c r="A131" s="372" t="s">
        <v>3555</v>
      </c>
      <c r="B131" s="483"/>
      <c r="C131" s="365"/>
      <c r="D131" s="393"/>
      <c r="E131" s="394"/>
      <c r="F131" s="372"/>
      <c r="G131" s="372"/>
      <c r="H131" s="372"/>
      <c r="I131" s="372"/>
      <c r="J131" s="372"/>
      <c r="K131" s="372"/>
      <c r="L131" s="372"/>
      <c r="M131" s="372"/>
    </row>
    <row r="132" spans="1:13" ht="12.75">
      <c r="A132" s="372" t="s">
        <v>3555</v>
      </c>
      <c r="B132" s="483"/>
      <c r="C132" s="365"/>
      <c r="D132" s="393"/>
      <c r="E132" s="394"/>
      <c r="F132" s="372"/>
      <c r="G132" s="372"/>
      <c r="H132" s="372"/>
      <c r="I132" s="372"/>
      <c r="J132" s="372"/>
      <c r="K132" s="372"/>
      <c r="L132" s="372"/>
      <c r="M132" s="372"/>
    </row>
    <row r="133" spans="1:13" ht="12.75">
      <c r="A133" s="372" t="s">
        <v>3555</v>
      </c>
      <c r="B133" s="483"/>
      <c r="C133" s="365"/>
      <c r="D133" s="393"/>
      <c r="E133" s="394"/>
      <c r="F133" s="372"/>
      <c r="G133" s="372"/>
      <c r="H133" s="372"/>
      <c r="I133" s="372"/>
      <c r="J133" s="372"/>
      <c r="K133" s="372"/>
      <c r="L133" s="372"/>
      <c r="M133" s="372"/>
    </row>
    <row r="134" spans="1:13" ht="12.75">
      <c r="A134" s="372" t="s">
        <v>3555</v>
      </c>
      <c r="B134" s="483"/>
      <c r="C134" s="365"/>
      <c r="D134" s="393"/>
      <c r="E134" s="394"/>
      <c r="F134" s="372"/>
      <c r="G134" s="372"/>
      <c r="H134" s="372"/>
      <c r="I134" s="372"/>
      <c r="J134" s="372"/>
      <c r="K134" s="372"/>
      <c r="L134" s="372"/>
      <c r="M134" s="372"/>
    </row>
    <row r="135" spans="1:13" ht="12.75">
      <c r="A135" s="372" t="s">
        <v>3555</v>
      </c>
      <c r="B135" s="483"/>
      <c r="C135" s="365"/>
      <c r="D135" s="393"/>
      <c r="E135" s="394"/>
      <c r="F135" s="372"/>
      <c r="G135" s="372"/>
      <c r="H135" s="372"/>
      <c r="I135" s="372"/>
      <c r="J135" s="372"/>
      <c r="K135" s="372"/>
      <c r="L135" s="372"/>
      <c r="M135" s="372"/>
    </row>
    <row r="136" spans="1:13" ht="12.75">
      <c r="A136" s="372" t="s">
        <v>3555</v>
      </c>
      <c r="B136" s="483"/>
      <c r="C136" s="365"/>
      <c r="D136" s="393"/>
      <c r="E136" s="394"/>
      <c r="F136" s="372"/>
      <c r="G136" s="372"/>
      <c r="H136" s="372"/>
      <c r="I136" s="372"/>
      <c r="J136" s="372"/>
      <c r="K136" s="372"/>
      <c r="L136" s="372"/>
      <c r="M136" s="372"/>
    </row>
    <row r="137" spans="1:13" ht="12.75">
      <c r="A137" s="372" t="s">
        <v>3555</v>
      </c>
      <c r="B137" s="483"/>
      <c r="C137" s="365"/>
      <c r="D137" s="393"/>
      <c r="E137" s="394"/>
      <c r="F137" s="372"/>
      <c r="G137" s="372"/>
      <c r="H137" s="372"/>
      <c r="I137" s="372"/>
      <c r="J137" s="372"/>
      <c r="K137" s="372"/>
      <c r="L137" s="372"/>
      <c r="M137" s="372"/>
    </row>
    <row r="138" spans="1:13" ht="12.75">
      <c r="A138" s="372" t="s">
        <v>3555</v>
      </c>
      <c r="B138" s="483"/>
      <c r="C138" s="365"/>
      <c r="D138" s="393"/>
      <c r="E138" s="394"/>
      <c r="F138" s="372"/>
      <c r="G138" s="372"/>
      <c r="H138" s="372"/>
      <c r="I138" s="372"/>
      <c r="J138" s="372"/>
      <c r="K138" s="372"/>
      <c r="L138" s="372"/>
      <c r="M138" s="372"/>
    </row>
    <row r="139" spans="1:13" ht="12.75">
      <c r="A139" s="372" t="s">
        <v>3555</v>
      </c>
      <c r="B139" s="483"/>
      <c r="C139" s="365"/>
      <c r="D139" s="393"/>
      <c r="E139" s="394"/>
      <c r="F139" s="372"/>
      <c r="G139" s="372"/>
      <c r="H139" s="372"/>
      <c r="I139" s="372"/>
      <c r="J139" s="372"/>
      <c r="K139" s="372"/>
      <c r="L139" s="372"/>
      <c r="M139" s="372"/>
    </row>
    <row r="140" spans="1:13" ht="12.75">
      <c r="A140" s="372" t="s">
        <v>3555</v>
      </c>
      <c r="B140" s="483"/>
      <c r="C140" s="365"/>
      <c r="D140" s="393"/>
      <c r="E140" s="394"/>
      <c r="F140" s="372"/>
      <c r="G140" s="372"/>
      <c r="H140" s="372"/>
      <c r="I140" s="372"/>
      <c r="J140" s="372"/>
      <c r="K140" s="372"/>
      <c r="L140" s="372"/>
      <c r="M140" s="372"/>
    </row>
    <row r="141" spans="1:13" ht="12.75">
      <c r="A141" s="372" t="s">
        <v>3555</v>
      </c>
      <c r="B141" s="483"/>
      <c r="C141" s="365"/>
      <c r="D141" s="393"/>
      <c r="E141" s="394"/>
      <c r="F141" s="372"/>
      <c r="G141" s="372"/>
      <c r="H141" s="372"/>
      <c r="I141" s="372"/>
      <c r="J141" s="372"/>
      <c r="K141" s="372"/>
      <c r="L141" s="372"/>
      <c r="M141" s="372"/>
    </row>
    <row r="142" spans="1:13" ht="12.75">
      <c r="A142" s="372" t="s">
        <v>3555</v>
      </c>
      <c r="B142" s="483"/>
      <c r="C142" s="365"/>
      <c r="D142" s="393"/>
      <c r="E142" s="394"/>
      <c r="F142" s="372"/>
      <c r="G142" s="372"/>
      <c r="H142" s="372"/>
      <c r="I142" s="372"/>
      <c r="J142" s="372"/>
      <c r="K142" s="372"/>
      <c r="L142" s="372"/>
      <c r="M142" s="372"/>
    </row>
    <row r="143" spans="1:13" ht="12.75">
      <c r="A143" s="372" t="s">
        <v>3555</v>
      </c>
      <c r="B143" s="483"/>
      <c r="C143" s="365"/>
      <c r="D143" s="393"/>
      <c r="E143" s="394"/>
      <c r="F143" s="372"/>
      <c r="G143" s="372"/>
      <c r="H143" s="372"/>
      <c r="I143" s="372"/>
      <c r="J143" s="372"/>
      <c r="K143" s="372"/>
      <c r="L143" s="372"/>
      <c r="M143" s="372"/>
    </row>
    <row r="144" spans="1:13" ht="12.75">
      <c r="A144" s="372" t="s">
        <v>3555</v>
      </c>
      <c r="B144" s="483"/>
      <c r="C144" s="365"/>
      <c r="D144" s="393"/>
      <c r="E144" s="394"/>
      <c r="F144" s="372"/>
      <c r="G144" s="372"/>
      <c r="H144" s="372"/>
      <c r="I144" s="372"/>
      <c r="J144" s="372"/>
      <c r="K144" s="372"/>
      <c r="L144" s="372"/>
      <c r="M144" s="372"/>
    </row>
    <row r="145" spans="1:13" ht="12.75">
      <c r="A145" s="372" t="s">
        <v>3555</v>
      </c>
      <c r="B145" s="483"/>
      <c r="C145" s="365"/>
      <c r="D145" s="393"/>
      <c r="E145" s="394"/>
      <c r="F145" s="372"/>
      <c r="G145" s="372"/>
      <c r="H145" s="372"/>
      <c r="I145" s="372"/>
      <c r="J145" s="372"/>
      <c r="K145" s="372"/>
      <c r="L145" s="372"/>
      <c r="M145" s="372"/>
    </row>
    <row r="146" spans="1:13" ht="12.75">
      <c r="A146" s="372" t="s">
        <v>3555</v>
      </c>
      <c r="B146" s="483"/>
      <c r="C146" s="365"/>
      <c r="D146" s="393"/>
      <c r="E146" s="394"/>
      <c r="F146" s="372"/>
      <c r="G146" s="372"/>
      <c r="H146" s="372" t="s">
        <v>3555</v>
      </c>
      <c r="I146" s="372"/>
      <c r="J146" s="372"/>
      <c r="K146" s="372"/>
      <c r="L146" s="372"/>
      <c r="M146" s="372" t="s">
        <v>3555</v>
      </c>
    </row>
    <row r="147" spans="1:13" ht="12.75">
      <c r="A147" s="372" t="s">
        <v>3555</v>
      </c>
      <c r="B147" s="483"/>
      <c r="C147" s="365"/>
      <c r="D147" s="393"/>
      <c r="E147" s="394"/>
      <c r="F147" s="372"/>
      <c r="G147" s="372"/>
      <c r="H147" s="372"/>
      <c r="I147" s="372"/>
      <c r="J147" s="372"/>
      <c r="K147" s="372"/>
      <c r="L147" s="372"/>
      <c r="M147" s="372"/>
    </row>
    <row r="148" spans="1:13" ht="12.75">
      <c r="A148" s="372" t="s">
        <v>3555</v>
      </c>
      <c r="B148" s="483"/>
      <c r="C148" s="365"/>
      <c r="D148" s="393"/>
      <c r="E148" s="394"/>
      <c r="F148" s="372"/>
      <c r="G148" s="372"/>
      <c r="H148" s="372"/>
      <c r="I148" s="372"/>
      <c r="J148" s="372"/>
      <c r="K148" s="372"/>
      <c r="L148" s="372"/>
      <c r="M148" s="372"/>
    </row>
    <row r="149" spans="1:13" s="399" customFormat="1" ht="12.75">
      <c r="A149" s="372" t="s">
        <v>3555</v>
      </c>
      <c r="B149" s="483"/>
      <c r="C149" s="365"/>
      <c r="D149" s="393"/>
      <c r="E149" s="394"/>
      <c r="F149" s="372"/>
      <c r="G149" s="372"/>
      <c r="H149" s="372"/>
      <c r="I149" s="372"/>
      <c r="J149" s="372"/>
      <c r="K149" s="372"/>
      <c r="L149" s="372"/>
      <c r="M149" s="372"/>
    </row>
    <row r="150" spans="1:13" s="399" customFormat="1" ht="12.75">
      <c r="A150" s="372" t="s">
        <v>3555</v>
      </c>
      <c r="B150" s="483"/>
      <c r="C150" s="365"/>
      <c r="D150" s="393"/>
      <c r="E150" s="394"/>
      <c r="F150" s="372"/>
      <c r="G150" s="372"/>
      <c r="H150" s="372"/>
      <c r="I150" s="372"/>
      <c r="J150" s="372"/>
      <c r="K150" s="372"/>
      <c r="L150" s="372"/>
      <c r="M150" s="372"/>
    </row>
    <row r="151" spans="1:13" s="399" customFormat="1" ht="13.5" thickBot="1">
      <c r="A151" s="372"/>
      <c r="B151" s="485"/>
      <c r="C151" s="366"/>
      <c r="D151" s="395"/>
      <c r="E151" s="396"/>
      <c r="F151" s="372"/>
      <c r="G151" s="372"/>
      <c r="H151" s="372"/>
      <c r="I151" s="372"/>
      <c r="J151" s="372"/>
      <c r="K151" s="372"/>
      <c r="L151" s="372"/>
      <c r="M151" s="372"/>
    </row>
    <row r="152" spans="1:13" s="399" customFormat="1" ht="12.75">
      <c r="A152" s="372" t="s">
        <v>3555</v>
      </c>
      <c r="B152" s="372" t="s">
        <v>3555</v>
      </c>
      <c r="C152" s="372" t="s">
        <v>3555</v>
      </c>
      <c r="D152" s="372" t="s">
        <v>3555</v>
      </c>
      <c r="E152" s="372" t="s">
        <v>3555</v>
      </c>
      <c r="F152" s="372" t="s">
        <v>3555</v>
      </c>
      <c r="G152" s="372" t="s">
        <v>3555</v>
      </c>
      <c r="H152" s="372"/>
      <c r="I152" s="372"/>
      <c r="J152" s="372"/>
      <c r="K152" s="372"/>
      <c r="L152" s="372"/>
      <c r="M152" s="372"/>
    </row>
    <row r="153" spans="3:5" s="399" customFormat="1" ht="12.75">
      <c r="C153" s="400"/>
      <c r="D153" s="401"/>
      <c r="E153" s="401"/>
    </row>
    <row r="154" s="399" customFormat="1" ht="12.75"/>
    <row r="155" s="399" customFormat="1" ht="12.75"/>
    <row r="156" s="399" customFormat="1" ht="12.75"/>
    <row r="157" s="399" customFormat="1" ht="12.75"/>
    <row r="158" s="399" customFormat="1" ht="12.75"/>
    <row r="159" s="399" customFormat="1" ht="12.75"/>
    <row r="160" s="399" customFormat="1" ht="12.75"/>
    <row r="161" s="399" customFormat="1" ht="12.75"/>
    <row r="162" s="399" customFormat="1" ht="12.75"/>
    <row r="163" s="399" customFormat="1" ht="12.75"/>
    <row r="164" s="399" customFormat="1" ht="12.75"/>
    <row r="165" s="399" customFormat="1" ht="12.75"/>
    <row r="166" s="399" customFormat="1" ht="12.75"/>
    <row r="167" s="399" customFormat="1" ht="12.75"/>
    <row r="168" s="399" customFormat="1" ht="12.75"/>
    <row r="169" s="399" customFormat="1" ht="12.75"/>
    <row r="170" s="399" customFormat="1" ht="12.75"/>
    <row r="171" s="399" customFormat="1" ht="12.75"/>
    <row r="172" s="399" customFormat="1" ht="12.75"/>
    <row r="173" s="399" customFormat="1" ht="12.75"/>
    <row r="174" s="399" customFormat="1" ht="12.75"/>
    <row r="175" s="399" customFormat="1" ht="12.75"/>
    <row r="176" s="399" customFormat="1" ht="12.75"/>
    <row r="177" s="399" customFormat="1" ht="12.75"/>
    <row r="178" s="399" customFormat="1" ht="12.75"/>
    <row r="179" s="399" customFormat="1" ht="12.75"/>
    <row r="180" s="399" customFormat="1" ht="12.75"/>
    <row r="181" s="399" customFormat="1" ht="12.75"/>
    <row r="182" s="399" customFormat="1" ht="12.75"/>
    <row r="183" s="399" customFormat="1" ht="12.75"/>
    <row r="184" s="399" customFormat="1" ht="12.75"/>
    <row r="185" s="399" customFormat="1" ht="12.75"/>
    <row r="186" s="399" customFormat="1" ht="12.75"/>
    <row r="187" s="399" customFormat="1" ht="12.75"/>
    <row r="188" s="399" customFormat="1" ht="12.75"/>
    <row r="189" s="399" customFormat="1" ht="12.75"/>
    <row r="190" s="399" customFormat="1" ht="12.75"/>
    <row r="191" s="399" customFormat="1" ht="12.75"/>
    <row r="192" s="399" customFormat="1" ht="12.75"/>
    <row r="193" s="399" customFormat="1" ht="12.75"/>
    <row r="194" s="399" customFormat="1" ht="12.75"/>
    <row r="195" s="399" customFormat="1" ht="12.75"/>
    <row r="196" s="399" customFormat="1" ht="12.75"/>
    <row r="197" s="399" customFormat="1" ht="12.75"/>
    <row r="198" s="399" customFormat="1" ht="12.75"/>
    <row r="199" s="399" customFormat="1" ht="12.75"/>
    <row r="200" s="399" customFormat="1" ht="12.75"/>
    <row r="201" s="399" customFormat="1" ht="12.75"/>
    <row r="202" s="399" customFormat="1" ht="12.75"/>
    <row r="203" s="399" customFormat="1" ht="12.75"/>
    <row r="204" s="399" customFormat="1" ht="12.75"/>
    <row r="205" s="399" customFormat="1" ht="12.75"/>
    <row r="206" s="399" customFormat="1" ht="12.75"/>
    <row r="207" s="399" customFormat="1" ht="12.75"/>
    <row r="208" s="399" customFormat="1" ht="12.75"/>
    <row r="209" s="399" customFormat="1" ht="12.75"/>
    <row r="210" s="399" customFormat="1" ht="12.75"/>
    <row r="211" s="399" customFormat="1" ht="12.75"/>
    <row r="212" s="399" customFormat="1" ht="12.75"/>
    <row r="213" s="399" customFormat="1" ht="12.75"/>
    <row r="214" s="399" customFormat="1" ht="12.75"/>
    <row r="215" s="399" customFormat="1" ht="12.75"/>
    <row r="216" s="399" customFormat="1" ht="12.75"/>
    <row r="217" s="399" customFormat="1" ht="12.75"/>
    <row r="218" s="399" customFormat="1" ht="12.75"/>
    <row r="219" s="399" customFormat="1" ht="12.75"/>
    <row r="220" s="399" customFormat="1" ht="12.75"/>
    <row r="221" s="399" customFormat="1" ht="12.75"/>
    <row r="222" s="399" customFormat="1" ht="12.75"/>
    <row r="223" s="399" customFormat="1" ht="12.75"/>
    <row r="224" s="399" customFormat="1" ht="12.75"/>
    <row r="225" s="399" customFormat="1" ht="12.75"/>
    <row r="226" s="399" customFormat="1" ht="12.75"/>
    <row r="227" s="399" customFormat="1" ht="12.75"/>
    <row r="228" s="399" customFormat="1" ht="12.75"/>
    <row r="229" s="399" customFormat="1" ht="12.75"/>
    <row r="230" s="399" customFormat="1" ht="12.75"/>
    <row r="231" s="399" customFormat="1" ht="12.75"/>
    <row r="232" s="399" customFormat="1" ht="12.75"/>
    <row r="233" s="399" customFormat="1" ht="12.75"/>
    <row r="234" s="399" customFormat="1" ht="12.75"/>
    <row r="235" s="399" customFormat="1" ht="12.75"/>
    <row r="236" s="399" customFormat="1" ht="12.75"/>
    <row r="237" s="399" customFormat="1" ht="12.75"/>
    <row r="238" s="399" customFormat="1" ht="12.75"/>
    <row r="239" s="399" customFormat="1" ht="12.75"/>
    <row r="240" s="399" customFormat="1" ht="12.75"/>
    <row r="241" s="399" customFormat="1" ht="12.75"/>
    <row r="242" s="399" customFormat="1" ht="12.75"/>
    <row r="243" s="399" customFormat="1" ht="12.75"/>
    <row r="244" s="399" customFormat="1" ht="12.75"/>
    <row r="245" s="399" customFormat="1" ht="12.75"/>
    <row r="246" s="399" customFormat="1" ht="12.75"/>
    <row r="247" s="399" customFormat="1" ht="12.75"/>
    <row r="248" s="399" customFormat="1" ht="12.75"/>
    <row r="249" s="399" customFormat="1" ht="12.75"/>
    <row r="250" s="399" customFormat="1" ht="12.75"/>
    <row r="251" s="399" customFormat="1" ht="12.75"/>
    <row r="252" s="399" customFormat="1" ht="12.75"/>
    <row r="253" s="399" customFormat="1" ht="12.75"/>
    <row r="254" s="399" customFormat="1" ht="12.75"/>
    <row r="255" s="399" customFormat="1" ht="12.75"/>
    <row r="256" s="399" customFormat="1" ht="12.75"/>
    <row r="257" s="399" customFormat="1" ht="12.75"/>
    <row r="258" s="399" customFormat="1" ht="12.75"/>
    <row r="259" s="399" customFormat="1" ht="12.75"/>
    <row r="260" s="399" customFormat="1" ht="12.75"/>
    <row r="261" s="399" customFormat="1" ht="12.75"/>
    <row r="262" s="399" customFormat="1" ht="12.75"/>
    <row r="263" s="399" customFormat="1" ht="12.75"/>
    <row r="264" s="399" customFormat="1" ht="12.75"/>
    <row r="265" s="399" customFormat="1" ht="12.75"/>
    <row r="266" s="399" customFormat="1" ht="12.75"/>
    <row r="267" s="399" customFormat="1" ht="12.75"/>
    <row r="268" s="399" customFormat="1" ht="12.75"/>
    <row r="269" s="399" customFormat="1" ht="12.75"/>
    <row r="270" s="399" customFormat="1" ht="12.75"/>
    <row r="271" s="399" customFormat="1" ht="12.75"/>
    <row r="272" s="399" customFormat="1" ht="12.75"/>
    <row r="273" s="399" customFormat="1" ht="12.75"/>
    <row r="274" s="399" customFormat="1" ht="12.75"/>
    <row r="275" s="399" customFormat="1" ht="12.75"/>
    <row r="276" s="399" customFormat="1" ht="12.75"/>
    <row r="277" s="399" customFormat="1" ht="12.75"/>
    <row r="278" s="399" customFormat="1" ht="12.75"/>
    <row r="279" s="399" customFormat="1" ht="12.75"/>
    <row r="280" s="399" customFormat="1" ht="12.75"/>
    <row r="281" s="399" customFormat="1" ht="12.75"/>
    <row r="282" s="399" customFormat="1" ht="12.75"/>
    <row r="283" s="399" customFormat="1" ht="12.75"/>
    <row r="284" s="399" customFormat="1" ht="12.75"/>
    <row r="285" s="399" customFormat="1" ht="12.75"/>
    <row r="286" s="399" customFormat="1" ht="12.75"/>
    <row r="287" s="399" customFormat="1" ht="12.75"/>
    <row r="288" s="399" customFormat="1" ht="12.75"/>
    <row r="289" s="399" customFormat="1" ht="12.75"/>
    <row r="290" s="399" customFormat="1" ht="12.75"/>
    <row r="291" s="399" customFormat="1" ht="12.75"/>
    <row r="292" s="399" customFormat="1" ht="12.75"/>
    <row r="293" s="399" customFormat="1" ht="12.75"/>
    <row r="294" s="399" customFormat="1" ht="12.75"/>
    <row r="295" s="399" customFormat="1" ht="12.75"/>
    <row r="296" s="399" customFormat="1" ht="12.75"/>
    <row r="297" s="399" customFormat="1" ht="12.75"/>
    <row r="298" s="399" customFormat="1" ht="12.75"/>
    <row r="299" s="399" customFormat="1" ht="12.75"/>
    <row r="300" s="399" customFormat="1" ht="12.75"/>
    <row r="301" s="399" customFormat="1" ht="12.75"/>
    <row r="302" s="399" customFormat="1" ht="12.75"/>
    <row r="303" s="399" customFormat="1" ht="12.75"/>
    <row r="304" s="399" customFormat="1" ht="12.75"/>
    <row r="305" s="399" customFormat="1" ht="12.75"/>
    <row r="306" s="399" customFormat="1" ht="12.75"/>
    <row r="307" s="399" customFormat="1" ht="12.75"/>
    <row r="308" s="399" customFormat="1" ht="12.75"/>
    <row r="309" s="399" customFormat="1" ht="12.75"/>
    <row r="310" s="399" customFormat="1" ht="12.75"/>
    <row r="311" s="399" customFormat="1" ht="12.75"/>
    <row r="312" s="399" customFormat="1" ht="12.75"/>
    <row r="313" s="399" customFormat="1" ht="12.75"/>
    <row r="314" s="399" customFormat="1" ht="12.75"/>
    <row r="315" s="399" customFormat="1" ht="12.75"/>
    <row r="316" s="399" customFormat="1" ht="12.75"/>
    <row r="317" s="399" customFormat="1" ht="12.75"/>
    <row r="318" s="399" customFormat="1" ht="12.75"/>
    <row r="319" s="399" customFormat="1" ht="12.75"/>
    <row r="320" s="399" customFormat="1" ht="12.75"/>
    <row r="321" s="399" customFormat="1" ht="12.75"/>
    <row r="322" s="399" customFormat="1" ht="12.75"/>
    <row r="323" s="399" customFormat="1" ht="12.75"/>
    <row r="324" s="399" customFormat="1" ht="12.75"/>
    <row r="325" s="399" customFormat="1" ht="12.75"/>
    <row r="326" s="399" customFormat="1" ht="12.75"/>
    <row r="327" s="399" customFormat="1" ht="12.75"/>
    <row r="328" s="399" customFormat="1" ht="12.75"/>
    <row r="329" s="399" customFormat="1" ht="12.75"/>
    <row r="330" s="399" customFormat="1" ht="12.75"/>
    <row r="331" s="399" customFormat="1" ht="12.75"/>
    <row r="332" s="399" customFormat="1" ht="12.75"/>
    <row r="333" s="399" customFormat="1" ht="12.75"/>
    <row r="334" s="399" customFormat="1" ht="12.75"/>
    <row r="335" s="399" customFormat="1" ht="12.75"/>
    <row r="336" s="399" customFormat="1" ht="12.75"/>
    <row r="337" s="399" customFormat="1" ht="12.75"/>
    <row r="338" s="399" customFormat="1" ht="12.75"/>
    <row r="339" s="399" customFormat="1" ht="12.75"/>
    <row r="340" s="399" customFormat="1" ht="12.75"/>
    <row r="341" s="399" customFormat="1" ht="12.75"/>
    <row r="342" s="399" customFormat="1" ht="12.75"/>
    <row r="343" s="399" customFormat="1" ht="12.75"/>
    <row r="344" s="399" customFormat="1" ht="12.75"/>
    <row r="345" s="399" customFormat="1" ht="12.75"/>
    <row r="346" s="399" customFormat="1" ht="12.75"/>
    <row r="347" s="399" customFormat="1" ht="12.75"/>
    <row r="348" s="399" customFormat="1" ht="12.75"/>
    <row r="349" s="399" customFormat="1" ht="12.75"/>
    <row r="350" s="399" customFormat="1" ht="12.75"/>
    <row r="351" s="399" customFormat="1" ht="12.75"/>
    <row r="352" s="399" customFormat="1" ht="12.75"/>
    <row r="353" s="399" customFormat="1" ht="12.75"/>
    <row r="354" s="399" customFormat="1" ht="12.75"/>
    <row r="355" s="399" customFormat="1" ht="12.75"/>
    <row r="356" s="399" customFormat="1" ht="12.75"/>
    <row r="357" s="399" customFormat="1" ht="12.75"/>
    <row r="358" s="399" customFormat="1" ht="12.75"/>
    <row r="359" s="399" customFormat="1" ht="12.75"/>
    <row r="360" s="399" customFormat="1" ht="12.75"/>
    <row r="361" s="399" customFormat="1" ht="12.75"/>
    <row r="362" s="399" customFormat="1" ht="12.75"/>
    <row r="363" s="399" customFormat="1" ht="12.75"/>
    <row r="364" s="399" customFormat="1" ht="12.75"/>
    <row r="365" s="399" customFormat="1" ht="12.75"/>
    <row r="366" s="399" customFormat="1" ht="12.75"/>
    <row r="367" s="399" customFormat="1" ht="12.75"/>
    <row r="368" s="399" customFormat="1" ht="12.75"/>
    <row r="369" s="399" customFormat="1" ht="12.75"/>
    <row r="370" s="399" customFormat="1" ht="12.75"/>
    <row r="371" s="399" customFormat="1" ht="12.75"/>
    <row r="372" s="399" customFormat="1" ht="12.75"/>
    <row r="373" s="399" customFormat="1" ht="12.75"/>
    <row r="374" s="399" customFormat="1" ht="12.75"/>
    <row r="375" s="399" customFormat="1" ht="12.75"/>
    <row r="376" s="399" customFormat="1" ht="12.75"/>
    <row r="377" s="399" customFormat="1" ht="12.75"/>
    <row r="378" s="399" customFormat="1" ht="12.75"/>
    <row r="379" s="399" customFormat="1" ht="12.75"/>
    <row r="380" s="399" customFormat="1" ht="12.75"/>
    <row r="381" s="399" customFormat="1" ht="12.75"/>
    <row r="382" s="399" customFormat="1" ht="12.75"/>
    <row r="383" s="399" customFormat="1" ht="12.75"/>
    <row r="384" s="399" customFormat="1" ht="12.75"/>
    <row r="385" s="399" customFormat="1" ht="12.75"/>
    <row r="386" s="399" customFormat="1" ht="12.75"/>
    <row r="387" s="399" customFormat="1" ht="12.75"/>
    <row r="388" s="399" customFormat="1" ht="12.75"/>
    <row r="389" s="399" customFormat="1" ht="12.75"/>
    <row r="390" s="399" customFormat="1" ht="12.75"/>
    <row r="391" s="399" customFormat="1" ht="12.75"/>
    <row r="392" s="399" customFormat="1" ht="12.75"/>
    <row r="393" s="399" customFormat="1" ht="12.75"/>
    <row r="394" s="399" customFormat="1" ht="12.75"/>
    <row r="395" s="399" customFormat="1" ht="12.75"/>
    <row r="396" s="399" customFormat="1" ht="12.75"/>
    <row r="397" s="399" customFormat="1" ht="12.75"/>
    <row r="398" s="399" customFormat="1" ht="12.75"/>
    <row r="399" s="399" customFormat="1" ht="12.75"/>
    <row r="400" s="399" customFormat="1" ht="12.75"/>
    <row r="401" s="399" customFormat="1" ht="12.75"/>
    <row r="402" s="399" customFormat="1" ht="12.75"/>
    <row r="403" s="399" customFormat="1" ht="12.75"/>
    <row r="404" s="399" customFormat="1" ht="12.75"/>
    <row r="405" s="399" customFormat="1" ht="12.75"/>
    <row r="406" s="399" customFormat="1" ht="12.75"/>
    <row r="407" s="399" customFormat="1" ht="12.75"/>
    <row r="408" s="399" customFormat="1" ht="12.75"/>
    <row r="409" s="399" customFormat="1" ht="12.75"/>
    <row r="410" s="399" customFormat="1" ht="12.75"/>
    <row r="411" s="399" customFormat="1" ht="12.75"/>
    <row r="412" s="399" customFormat="1" ht="12.75"/>
    <row r="413" s="399" customFormat="1" ht="12.75"/>
    <row r="414" s="399" customFormat="1" ht="12.75"/>
    <row r="415" s="399" customFormat="1" ht="12.75"/>
    <row r="416" s="399" customFormat="1" ht="12.75"/>
    <row r="417" s="399" customFormat="1" ht="12.75"/>
    <row r="418" s="399" customFormat="1" ht="12.75"/>
    <row r="419" s="399" customFormat="1" ht="12.75"/>
    <row r="420" s="399" customFormat="1" ht="12.75"/>
    <row r="421" s="399" customFormat="1" ht="12.75"/>
    <row r="422" s="399" customFormat="1" ht="12.75"/>
    <row r="423" s="399" customFormat="1" ht="12.75"/>
    <row r="424" s="399" customFormat="1" ht="12.75"/>
    <row r="425" s="399" customFormat="1" ht="12.75"/>
    <row r="426" s="399" customFormat="1" ht="12.75"/>
    <row r="427" s="399" customFormat="1" ht="12.75"/>
    <row r="428" s="399" customFormat="1" ht="12.75"/>
    <row r="429" s="399" customFormat="1" ht="12.75"/>
    <row r="430" s="399" customFormat="1" ht="12.75"/>
    <row r="431" s="399" customFormat="1" ht="12.75"/>
    <row r="432" s="399" customFormat="1" ht="12.75"/>
    <row r="433" s="399" customFormat="1" ht="12.75"/>
    <row r="434" s="399" customFormat="1" ht="12.75"/>
    <row r="435" s="399" customFormat="1" ht="12.75"/>
    <row r="436" s="399" customFormat="1" ht="12.75"/>
    <row r="437" s="399" customFormat="1" ht="12.75"/>
    <row r="438" s="399" customFormat="1" ht="12.75"/>
    <row r="439" s="399" customFormat="1" ht="12.75"/>
    <row r="440" s="399" customFormat="1" ht="12.75"/>
    <row r="441" s="399" customFormat="1" ht="12.75"/>
    <row r="442" s="399" customFormat="1" ht="12.75"/>
    <row r="443" s="399" customFormat="1" ht="12.75"/>
    <row r="444" s="399" customFormat="1" ht="12.75"/>
    <row r="445" s="399" customFormat="1" ht="12.75"/>
    <row r="446" s="399" customFormat="1" ht="12.75"/>
    <row r="447" s="399" customFormat="1" ht="12.75"/>
    <row r="448" s="399" customFormat="1" ht="12.75"/>
    <row r="449" s="399" customFormat="1" ht="12.75"/>
    <row r="450" s="399" customFormat="1" ht="12.75"/>
    <row r="451" s="399" customFormat="1" ht="12.75"/>
    <row r="452" s="399" customFormat="1" ht="12.75"/>
    <row r="453" s="399" customFormat="1" ht="12.75"/>
    <row r="454" s="399" customFormat="1" ht="12.75"/>
    <row r="455" s="399" customFormat="1" ht="12.75"/>
    <row r="456" s="399" customFormat="1" ht="12.75"/>
    <row r="457" s="399" customFormat="1" ht="12.75"/>
    <row r="458" s="399" customFormat="1" ht="12.75"/>
    <row r="459" s="399" customFormat="1" ht="12.75"/>
    <row r="460" s="399" customFormat="1" ht="12.75"/>
    <row r="461" s="399" customFormat="1" ht="12.75"/>
    <row r="462" s="399" customFormat="1" ht="12.75"/>
    <row r="463" s="399" customFormat="1" ht="12.75"/>
    <row r="464" s="399" customFormat="1" ht="12.75"/>
    <row r="465" s="399" customFormat="1" ht="12.75"/>
    <row r="466" s="399" customFormat="1" ht="12.75"/>
    <row r="467" s="399" customFormat="1" ht="12.75"/>
    <row r="468" s="399" customFormat="1" ht="12.75"/>
    <row r="469" s="399" customFormat="1" ht="12.75"/>
    <row r="470" s="399" customFormat="1" ht="12.75"/>
    <row r="471" s="399" customFormat="1" ht="12.75"/>
    <row r="472" s="399" customFormat="1" ht="12.75"/>
    <row r="473" s="399" customFormat="1" ht="12.75"/>
    <row r="474" s="399" customFormat="1" ht="12.75"/>
    <row r="475" s="399" customFormat="1" ht="12.75"/>
    <row r="476" s="399" customFormat="1" ht="12.75"/>
    <row r="477" s="399" customFormat="1" ht="12.75"/>
    <row r="478" s="399" customFormat="1" ht="12.75"/>
    <row r="479" s="399" customFormat="1" ht="12.75"/>
    <row r="480" s="399" customFormat="1" ht="12.75"/>
    <row r="481" s="399" customFormat="1" ht="12.75"/>
    <row r="482" s="399" customFormat="1" ht="12.75"/>
    <row r="483" s="399" customFormat="1" ht="12.75"/>
    <row r="484" s="399" customFormat="1" ht="12.75"/>
    <row r="485" s="399" customFormat="1" ht="12.75"/>
    <row r="486" s="399" customFormat="1" ht="12.75"/>
    <row r="487" s="399" customFormat="1" ht="12.75"/>
    <row r="488" s="399" customFormat="1" ht="12.75"/>
    <row r="489" s="399" customFormat="1" ht="12.75"/>
    <row r="490" s="399" customFormat="1" ht="12.75"/>
    <row r="491" s="399" customFormat="1" ht="12.75"/>
    <row r="492" s="399" customFormat="1" ht="12.75"/>
    <row r="493" s="399" customFormat="1" ht="12.75"/>
    <row r="494" s="399" customFormat="1" ht="12.75"/>
    <row r="495" s="399" customFormat="1" ht="12.75"/>
    <row r="496" s="399" customFormat="1" ht="12.75"/>
    <row r="497" s="399" customFormat="1" ht="12.75"/>
    <row r="498" s="399" customFormat="1" ht="12.75"/>
    <row r="499" s="399" customFormat="1" ht="12.75"/>
    <row r="500" s="399" customFormat="1" ht="12.75"/>
    <row r="501" s="399" customFormat="1" ht="12.75"/>
    <row r="502" s="399" customFormat="1" ht="12.75"/>
    <row r="503" s="399" customFormat="1" ht="12.75"/>
    <row r="504" s="399" customFormat="1" ht="12.75"/>
    <row r="505" s="399" customFormat="1" ht="12.75"/>
    <row r="506" s="399" customFormat="1" ht="12.75"/>
    <row r="507" s="399" customFormat="1" ht="12.75"/>
    <row r="508" s="399" customFormat="1" ht="12.75"/>
    <row r="509" s="399" customFormat="1" ht="12.75"/>
    <row r="510" s="399" customFormat="1" ht="12.75"/>
    <row r="511" s="399" customFormat="1" ht="12.75"/>
    <row r="512" s="399" customFormat="1" ht="12.75"/>
    <row r="513" s="399" customFormat="1" ht="12.75"/>
    <row r="514" s="399" customFormat="1" ht="12.75"/>
    <row r="515" s="399" customFormat="1" ht="12.75"/>
    <row r="516" s="399" customFormat="1" ht="12.75"/>
    <row r="517" s="399" customFormat="1" ht="12.75"/>
    <row r="518" s="399" customFormat="1" ht="12.75"/>
    <row r="519" s="399" customFormat="1" ht="12.75"/>
    <row r="520" s="399" customFormat="1" ht="12.75"/>
    <row r="521" s="399" customFormat="1" ht="12.75"/>
    <row r="522" s="399" customFormat="1" ht="12.75"/>
    <row r="523" s="399" customFormat="1" ht="12.75"/>
    <row r="524" s="399" customFormat="1" ht="12.75"/>
    <row r="525" s="399" customFormat="1" ht="12.75"/>
    <row r="526" s="399" customFormat="1" ht="12.75"/>
    <row r="527" s="399" customFormat="1" ht="12.75"/>
    <row r="528" s="399" customFormat="1" ht="12.75"/>
    <row r="529" s="399" customFormat="1" ht="12.75"/>
    <row r="530" s="399" customFormat="1" ht="12.75"/>
    <row r="531" s="399" customFormat="1" ht="12.75"/>
    <row r="532" s="399" customFormat="1" ht="12.75"/>
    <row r="533" s="399" customFormat="1" ht="12.75"/>
    <row r="534" s="399" customFormat="1" ht="12.75"/>
    <row r="535" s="399" customFormat="1" ht="12.75"/>
    <row r="536" s="399" customFormat="1" ht="12.75"/>
    <row r="537" s="399" customFormat="1" ht="12.75"/>
    <row r="538" s="399" customFormat="1" ht="12.75"/>
    <row r="539" s="399" customFormat="1" ht="12.75"/>
    <row r="540" s="399" customFormat="1" ht="12.75"/>
    <row r="541" s="399" customFormat="1" ht="12.75"/>
    <row r="542" s="399" customFormat="1" ht="12.75"/>
    <row r="543" s="399" customFormat="1" ht="12.75"/>
    <row r="544" s="399" customFormat="1" ht="12.75"/>
    <row r="545" s="399" customFormat="1" ht="12.75"/>
    <row r="546" s="399" customFormat="1" ht="12.75"/>
    <row r="547" s="399" customFormat="1" ht="12.75"/>
  </sheetData>
  <pageMargins left="0.1968503937007874" right="0.1968503937007874" top="0.7874015748031497" bottom="0.3937007874015748" header="0.31496062992125984" footer="0.31496062992125984"/>
  <pageSetup fitToHeight="2" orientation="portrait" paperSize="9" scale="69" r:id="rId1"/>
  <rowBreaks count="1" manualBreakCount="1">
    <brk id="89" min="1" max="11"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I51"/>
  <sheetViews>
    <sheetView showOutlineSymbols="0" workbookViewId="0" topLeftCell="A1">
      <selection pane="topLeft" activeCell="E1" sqref="E1:E1048576"/>
    </sheetView>
  </sheetViews>
  <sheetFormatPr defaultColWidth="9.144285714285713" defaultRowHeight="12.75"/>
  <cols>
    <col min="1" max="1" width="41.285714285714285" style="5" customWidth="1"/>
    <col min="2" max="2" width="47.142857142857146" style="5" customWidth="1"/>
    <col min="3" max="3" width="13" style="24" customWidth="1"/>
    <col min="4" max="4" width="10.142857142857142" style="24" bestFit="1" customWidth="1"/>
    <col min="5" max="5" width="10.142857142857142" style="24" hidden="1" customWidth="1"/>
    <col min="6" max="31" width="9.142857142857142" style="24"/>
    <col min="32" max="16384" width="9.142857142857142" style="5"/>
  </cols>
  <sheetData>
    <row r="1" spans="1:4" ht="18" customHeight="1">
      <c r="A1" s="1093" t="s">
        <v>9160</v>
      </c>
      <c r="B1" s="600"/>
      <c r="C1" s="23"/>
      <c r="D1" s="23"/>
    </row>
    <row r="2" spans="1:4" ht="18" customHeight="1" thickBot="1">
      <c r="A2" s="587"/>
      <c r="B2" s="587"/>
      <c r="C2" s="23"/>
      <c r="D2" s="23"/>
    </row>
    <row r="3" spans="1:9" ht="18" customHeight="1">
      <c r="A3" s="234" t="s">
        <v>9051</v>
      </c>
      <c r="B3" s="235" t="str">
        <f>'1'!A29</f>
        <v xml:space="preserve">, </v>
      </c>
      <c r="D3" s="23"/>
      <c r="I3" s="467"/>
    </row>
    <row r="4" spans="1:4" ht="18" customHeight="1">
      <c r="A4" s="236" t="s">
        <v>9052</v>
      </c>
      <c r="B4" s="237">
        <f>+'7'!C39</f>
        <v>0.0</v>
      </c>
      <c r="D4" s="23"/>
    </row>
    <row r="5" spans="1:4" ht="18" customHeight="1">
      <c r="A5" s="236" t="s">
        <v>9053</v>
      </c>
      <c r="B5" s="238">
        <f>+'8'!E19+'8'!E21</f>
        <v>0.0</v>
      </c>
      <c r="D5" s="23"/>
    </row>
    <row r="6" spans="1:4" ht="18" customHeight="1">
      <c r="A6" s="236" t="s">
        <v>257</v>
      </c>
      <c r="B6" s="239">
        <f>IF(+YEAR('1'!H26)=YEAR('1'!F26),+MONTH('1'!H26)-MONTH('1'!F26)+1,+MONTH('1'!H26)-MONTH('1'!F26)+13)</f>
        <v>12.0</v>
      </c>
      <c r="C6" s="23"/>
      <c r="D6" s="23"/>
    </row>
    <row r="7" spans="1:4" ht="18" customHeight="1">
      <c r="A7" s="236" t="s">
        <v>9054</v>
      </c>
      <c r="B7" s="238">
        <f>+'7'!C42/B6*12</f>
        <v>0.0</v>
      </c>
      <c r="C7" s="23"/>
      <c r="D7" s="465"/>
    </row>
    <row r="8" spans="1:5" ht="18" customHeight="1" thickBot="1">
      <c r="A8" s="240" t="s">
        <v>9055</v>
      </c>
      <c r="B8" s="241">
        <f>IF(OR(EXACT((LEFT('[4]1'!L42,1)),A36),(EXACT((LEFT('[4]1'!L46,1)),A36))),+DATE(+IF(+MONTH('[4]1'!H26)+6&gt;12,+YEAR('[4]1'!H26)+1,+YEAR('[4]1'!H26)),+IF(+MONTH('[4]1'!H26)+6&gt;12,+MONTH('[4]1'!H26)-6,+MONTH('[4]1'!H26)+6)+1,1)-1,+DATE(+IF(+MONTH('[4]1'!H26)+4&gt;12,+YEAR('[4]1'!H26)+1,+YEAR('[4]1'!H26)),+IF(+MONTH('[4]1'!H26)+4&gt;12,+MONTH('[4]1'!H26)-8,+MONTH('[4]1'!H26)+4)+1,1)-1)+1</f>
        <v>44317.0</v>
      </c>
      <c r="C8" s="23"/>
      <c r="D8" s="466"/>
      <c r="E8" s="466">
        <f>+'[4]1'!H26</f>
        <v>44196.0</v>
      </c>
    </row>
    <row r="9" spans="1:5" ht="24.95" customHeight="1">
      <c r="A9" s="1094" t="s">
        <v>9172</v>
      </c>
      <c r="B9" s="1094"/>
      <c r="C9" s="23"/>
      <c r="D9" s="466"/>
      <c r="E9" s="466"/>
    </row>
    <row r="10" spans="1:5" ht="36" customHeight="1">
      <c r="A10" s="1095" t="s">
        <v>9173</v>
      </c>
      <c r="B10" s="1095"/>
      <c r="C10" s="23"/>
      <c r="D10" s="466"/>
      <c r="E10" s="466"/>
    </row>
    <row r="11" spans="1:5" ht="24.95" customHeight="1">
      <c r="A11" s="1095" t="s">
        <v>9174</v>
      </c>
      <c r="B11" s="1095"/>
      <c r="C11" s="23"/>
      <c r="D11" s="466"/>
      <c r="E11" s="466"/>
    </row>
    <row r="12" spans="1:5" ht="36" customHeight="1" thickBot="1">
      <c r="A12" s="1095" t="s">
        <v>9175</v>
      </c>
      <c r="B12" s="1095"/>
      <c r="C12" s="23"/>
      <c r="D12" s="466"/>
      <c r="E12" s="466"/>
    </row>
    <row r="13" spans="1:5" ht="18" customHeight="1" thickBot="1">
      <c r="A13" s="242" t="s">
        <v>175</v>
      </c>
      <c r="B13" s="243" t="s">
        <v>176</v>
      </c>
      <c r="C13" s="23"/>
      <c r="D13" s="493"/>
      <c r="E13" s="493">
        <f>+IF(MONTH(B8-5)-MONTH(E8-5)&lt;0,MONTH(B8-5)-MONTH(E8-5)+12,MONTH(B8-5)-MONTH(E8-5))</f>
        <v>4.0</v>
      </c>
    </row>
    <row r="14" spans="1:4" ht="18" customHeight="1">
      <c r="A14" s="525">
        <f>+B8</f>
        <v>44317.0</v>
      </c>
      <c r="B14" s="244">
        <f>B4-B5</f>
        <v>0.0</v>
      </c>
      <c r="C14" s="23"/>
      <c r="D14" s="23"/>
    </row>
    <row r="15" spans="1:5" ht="18" customHeight="1">
      <c r="A15" s="526" t="str">
        <f>IF(OR(EXACT((LEFT('[4]1'!L42,1)),A33),(EXACT((LEFT('[4]1'!L46,1)),A33))),CONCATENATE("15.",IF(MONTH(A14-5)&gt;9,MONTH(A14-5)-9,MONTH(A14-5)+3),".",IF(MONTH(A14-5)&gt;9,YEAR(A14-5)+1,YEAR(A14-5))),CONCATENATE("15.",IF(MONTH(A14-5)&gt;9,MONTH(A14-5)-10,MONTH(A14-5)+2),".",IF(MONTH(A14-5)&gt;10,YEAR(A14-5)+1,YEAR(A14-5))))</f>
        <v>15.6.2021</v>
      </c>
      <c r="B15" s="245">
        <f>IF(OR(E13=3,E13=4),+IF($B$7&gt;150000,INT($B$7/4/100+0.99)*100,0)+IF($B$7&gt;30000,INT($B$7*0.4/100+0.99)*100,0)*IF($B$7&gt;150000,0,1),+IF($B$7&gt;150000,INT($B$7/4/100+0.99)*100,0))</f>
        <v>0.0</v>
      </c>
      <c r="C15" s="23"/>
      <c r="D15" s="23"/>
      <c r="E15" s="25"/>
    </row>
    <row r="16" spans="1:4" ht="18" customHeight="1">
      <c r="A16" s="526" t="str">
        <f>CONCATENATE("15.",IF(MONTH(A15)&gt;9,MONTH(A15)-9,MONTH(A15)+3),".",IF(MONTH(A15)&gt;9,YEAR(A15)+1,YEAR(A15)))</f>
        <v>15.9.2021</v>
      </c>
      <c r="B16" s="245">
        <f>+IF(E13=6,+IF($B$7&gt;150000,INT($B$7/4/100+0.99)*100,0)+IF($B$7&gt;30000,INT($B$7*0.4/100+0.99)*100,0)*IF($B$7&gt;150000,0,1),+IF($B$7&gt;150000,INT($B$7/4/100+0.99)*100,0))</f>
        <v>0.0</v>
      </c>
      <c r="C16" s="23"/>
      <c r="D16" s="23"/>
    </row>
    <row r="17" spans="1:4" ht="18" customHeight="1">
      <c r="A17" s="526" t="str">
        <f>CONCATENATE("15.",IF(MONTH(A16)&gt;9,MONTH(A16)-9,MONTH(A16)+3),".",IF(MONTH(A16)&gt;9,YEAR(A16)+1,YEAR(A16)))</f>
        <v>15.12.2021</v>
      </c>
      <c r="B17" s="245">
        <f>+B15</f>
        <v>0.0</v>
      </c>
      <c r="C17" s="23"/>
      <c r="D17" s="23"/>
    </row>
    <row r="18" spans="1:4" ht="18" customHeight="1">
      <c r="A18" s="527" t="str">
        <f>CONCATENATE("15.",IF(MONTH(A17)&gt;9,MONTH(A17)-9,MONTH(A17)+3),".",IF(MONTH(A17)&gt;9,YEAR(A17)+1,YEAR(A17)),)</f>
        <v>15.3.2022</v>
      </c>
      <c r="B18" s="245">
        <f>+B16</f>
        <v>0.0</v>
      </c>
      <c r="C18" s="23"/>
      <c r="D18" s="465"/>
    </row>
    <row r="19" spans="1:2" ht="18" customHeight="1" thickBot="1">
      <c r="A19" s="528" t="str">
        <f>CONCATENATE("15.",IF(MONTH(A18)&gt;9,MONTH(A18)-9,MONTH(A18)+3),".",IF(MONTH(A18)&gt;9,YEAR(A18)+1,YEAR(A18)))</f>
        <v>15.6.2022</v>
      </c>
      <c r="B19" s="468">
        <f>+B17</f>
        <v>0.0</v>
      </c>
    </row>
    <row r="20" spans="1:2" ht="39" customHeight="1">
      <c r="A20" s="1089" t="s">
        <v>9091</v>
      </c>
      <c r="B20" s="1090"/>
    </row>
    <row r="21" spans="1:2" ht="51.95" customHeight="1">
      <c r="A21" s="1091" t="str">
        <f>+'1'!A56:L56</f>
        <v>Formulář zpracovala ASPEKT HM, daňová, účetní a auditorská kancelář, www.danovapriznani.cz, business.center.cz</v>
      </c>
      <c r="B21" s="1092"/>
    </row>
    <row r="22" spans="1:2" ht="12.75">
      <c r="A22" s="1092"/>
      <c r="B22" s="1092"/>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c r="A30" s="24"/>
      <c r="B30" s="24"/>
    </row>
    <row r="31" spans="1:2" ht="12.75">
      <c r="A31" s="24"/>
      <c r="B31" s="24"/>
    </row>
    <row r="32" spans="1:2" ht="12.75">
      <c r="A32" s="24"/>
      <c r="B32" s="24"/>
    </row>
    <row r="33" spans="1:2" ht="12.75" hidden="1">
      <c r="A33" s="437" t="s">
        <v>102</v>
      </c>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pans="1:2" ht="12.75">
      <c r="A49" s="24"/>
      <c r="B49" s="24"/>
    </row>
    <row r="50" spans="1:2" ht="12.75">
      <c r="A50" s="24"/>
      <c r="B50" s="24"/>
    </row>
    <row r="51" spans="1:2" ht="12.75">
      <c r="A51" s="24"/>
      <c r="B51" s="24"/>
    </row>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row r="321" s="24" customFormat="1" ht="12.75"/>
    <row r="322" s="24" customFormat="1" ht="12.75"/>
    <row r="323" s="24" customFormat="1" ht="12.75"/>
  </sheetData>
  <sheetProtection algorithmName="SHA-512" hashValue="0HDK0euP9+9MYRM0Psrb2AFCLEagZQTBnySLQEltG2q8Uazc2749FBtkRoZ8CKBASxw2qzgPINwI+HC1Jj0WIA==" saltValue="1T+C5FGI2lxVFdFxV9MMcw==" spinCount="100000" sheet="1" objects="1" scenarios="1"/>
  <mergeCells count="8">
    <mergeCell ref="A20:B20"/>
    <mergeCell ref="A21:B22"/>
    <mergeCell ref="A1:B1"/>
    <mergeCell ref="A2:B2"/>
    <mergeCell ref="A9:B9"/>
    <mergeCell ref="A10:B10"/>
    <mergeCell ref="A11:B11"/>
    <mergeCell ref="A12:B12"/>
  </mergeCells>
  <printOptions horizontalCentered="1"/>
  <pageMargins left="0.3937007874015748" right="0.3937007874015748" top="0.8267716535433072" bottom="0.8267716535433072" header="0.31496062992125984" footer="0.31496062992125984"/>
  <pageSetup horizontalDpi="300" verticalDpi="300" orientation="portrait" paperSize="9"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32"/>
  <sheetViews>
    <sheetView workbookViewId="0" topLeftCell="A1">
      <selection pane="topLeft" activeCell="A2" sqref="A2:D2"/>
    </sheetView>
  </sheetViews>
  <sheetFormatPr defaultRowHeight="12.75"/>
  <cols>
    <col min="1" max="1" width="20.428571428571427" customWidth="1"/>
    <col min="2" max="2" width="14.428571428571429" customWidth="1"/>
    <col min="3" max="3" width="30.142857142857142" customWidth="1"/>
    <col min="4" max="4" width="28" customWidth="1"/>
    <col min="5" max="23" width="9.142857142857142" style="24"/>
  </cols>
  <sheetData>
    <row r="1" spans="1:4" ht="42.75" customHeight="1">
      <c r="A1" s="1107" t="s">
        <v>146</v>
      </c>
      <c r="B1" s="1107"/>
      <c r="C1" s="1107"/>
      <c r="D1" s="1107"/>
    </row>
    <row r="2" spans="1:4" ht="15.95" customHeight="1">
      <c r="A2" s="1109"/>
      <c r="B2" s="1109"/>
      <c r="C2" s="1109"/>
      <c r="D2" s="1109"/>
    </row>
    <row r="3" spans="1:4" ht="33.75" customHeight="1">
      <c r="A3" s="1103" t="s">
        <v>9107</v>
      </c>
      <c r="B3" s="1108"/>
      <c r="C3" s="1108"/>
      <c r="D3" s="1108"/>
    </row>
    <row r="4" spans="1:4" ht="15.95" customHeight="1">
      <c r="A4" s="1109"/>
      <c r="B4" s="1109"/>
      <c r="C4" s="1109"/>
      <c r="D4" s="1109"/>
    </row>
    <row r="5" spans="1:4" ht="15.95" customHeight="1">
      <c r="A5" s="436" t="s">
        <v>9056</v>
      </c>
      <c r="B5" s="1110" t="str">
        <f>+Povinná_příloha!D3</f>
        <v xml:space="preserve">, </v>
      </c>
      <c r="C5" s="1110"/>
      <c r="D5" s="1110"/>
    </row>
    <row r="6" spans="1:4" ht="15.95" customHeight="1">
      <c r="A6" s="1103"/>
      <c r="B6" s="1103"/>
      <c r="C6" s="1103"/>
      <c r="D6" s="1103"/>
    </row>
    <row r="7" spans="1:4" ht="15.95" customHeight="1">
      <c r="A7" s="436" t="s">
        <v>9057</v>
      </c>
      <c r="B7" s="1111" t="str">
        <f>+CONCATENATE(+'1'!A34,", ",'1'!A36,", PSČ : ",'1'!L36)</f>
        <v xml:space="preserve"> , 0, PSČ : 0</v>
      </c>
      <c r="C7" s="1111"/>
      <c r="D7" s="1111"/>
    </row>
    <row r="8" spans="1:4" ht="15.95" customHeight="1">
      <c r="A8" s="1103"/>
      <c r="B8" s="1103"/>
      <c r="C8" s="1103"/>
      <c r="D8" s="1103"/>
    </row>
    <row r="9" spans="1:4" ht="15.95" customHeight="1">
      <c r="A9" s="436" t="s">
        <v>8980</v>
      </c>
      <c r="B9" s="1112" t="str">
        <f>+Povinná_příloha!D4</f>
        <v>CZ</v>
      </c>
      <c r="C9" s="1112"/>
      <c r="D9" s="1112"/>
    </row>
    <row r="10" spans="1:4" ht="15.95" customHeight="1">
      <c r="A10" s="1103"/>
      <c r="B10" s="1103"/>
      <c r="C10" s="1103"/>
      <c r="D10" s="1103"/>
    </row>
    <row r="11" spans="1:4" ht="15.95" customHeight="1">
      <c r="A11" s="1104" t="s">
        <v>9058</v>
      </c>
      <c r="B11" s="1104"/>
      <c r="C11" s="1104"/>
      <c r="D11" s="199">
        <f>+IF('8'!E22&gt;0,'8'!E22,0)</f>
        <v>0.0</v>
      </c>
    </row>
    <row r="12" spans="1:4" ht="15.95" customHeight="1">
      <c r="A12" s="1103"/>
      <c r="B12" s="1103"/>
      <c r="C12" s="1103"/>
      <c r="D12" s="1103"/>
    </row>
    <row r="13" spans="1:4" ht="15.95" customHeight="1">
      <c r="A13" s="1104" t="s">
        <v>147</v>
      </c>
      <c r="B13" s="1104"/>
      <c r="C13" s="1104"/>
      <c r="D13" s="1104"/>
    </row>
    <row r="14" spans="1:4" ht="15.95" customHeight="1">
      <c r="A14" s="198" t="s">
        <v>9059</v>
      </c>
      <c r="B14" s="1101" t="str">
        <f>+CONCATENATE(DAY('1'!F26),".",MONTH('1'!F26),".",YEAR('1'!F26)," - ",DAY('1'!H26),".",MONTH('1'!H26),".",YEAR('1'!H26))</f>
        <v>1.1.2020 - 31.12.2020</v>
      </c>
      <c r="C14" s="1101"/>
      <c r="D14" s="1101"/>
    </row>
    <row r="15" spans="1:4" ht="15.95" customHeight="1">
      <c r="A15" s="1103"/>
      <c r="B15" s="1103"/>
      <c r="C15" s="1103"/>
      <c r="D15" s="1103"/>
    </row>
    <row r="16" spans="1:4" ht="15.95" customHeight="1">
      <c r="A16" s="1104" t="s">
        <v>9060</v>
      </c>
      <c r="B16" s="1104"/>
      <c r="C16" s="1105" t="str">
        <f>CONCATENATE(+ZAKL_DATA!B34)</f>
        <v/>
      </c>
      <c r="D16" s="1106"/>
    </row>
    <row r="17" spans="1:4" ht="15.95" customHeight="1">
      <c r="A17" s="1104" t="s">
        <v>9061</v>
      </c>
      <c r="B17" s="1104"/>
      <c r="C17" s="1105" t="str">
        <f>+CONCATENATE(ZAKL_DATA!B32," / ",ZAKL_DATA!B33)</f>
        <v xml:space="preserve"> / </v>
      </c>
      <c r="D17" s="1106"/>
    </row>
    <row r="18" spans="1:4" ht="15.95" customHeight="1">
      <c r="A18" s="1103"/>
      <c r="B18" s="1103"/>
      <c r="C18" s="1103"/>
      <c r="D18" s="1103"/>
    </row>
    <row r="19" spans="1:4" ht="15.95" customHeight="1">
      <c r="A19" s="1101" t="str">
        <f ca="1">+CONCATENATE('1'!A36,", dne ",,DAY(TODAY()),".",MONTH(TODAY()),".",YEAR(TODAY()))</f>
        <v>0, dne 27.2.2021</v>
      </c>
      <c r="B19" s="548"/>
      <c r="C19" s="548"/>
      <c r="D19" s="548"/>
    </row>
    <row r="20" spans="1:4" ht="15.95" customHeight="1">
      <c r="A20" s="1101"/>
      <c r="B20" s="1102"/>
      <c r="C20" s="1098" t="s">
        <v>9090</v>
      </c>
      <c r="D20" s="1099"/>
    </row>
    <row r="21" spans="1:4" ht="15.95" customHeight="1">
      <c r="A21" s="1102"/>
      <c r="B21" s="1102"/>
      <c r="C21" s="1099"/>
      <c r="D21" s="1099"/>
    </row>
    <row r="22" spans="1:4" ht="15.95" customHeight="1">
      <c r="A22" s="1102"/>
      <c r="B22" s="1102"/>
      <c r="C22" s="1099"/>
      <c r="D22" s="1099"/>
    </row>
    <row r="23" spans="1:4" ht="15.95" customHeight="1">
      <c r="A23" s="1102"/>
      <c r="B23" s="1102"/>
      <c r="C23" s="1100"/>
      <c r="D23" s="1100"/>
    </row>
    <row r="24" spans="1:4" ht="15">
      <c r="A24" s="548"/>
      <c r="B24" s="548"/>
      <c r="C24" s="1096" t="str">
        <f>+CONCATENATE(ZAKL_DATA!D14," ",ZAKL_DATA!D15," ",ZAKL_DATA!D16," - ",ZAKL_DATA!D17)</f>
        <v xml:space="preserve">   - </v>
      </c>
      <c r="D24" s="1096"/>
    </row>
    <row r="25" spans="1:4" ht="342.75" customHeight="1">
      <c r="A25" s="1097" t="str">
        <f>+'8'!A54:G54</f>
        <v>Formulář zpracovala ASPEKT HM, daňová, účetní a auditorská kancelář, www.danovapriznani.cz, business.center.cz</v>
      </c>
      <c r="B25" s="1097"/>
      <c r="C25" s="1097"/>
      <c r="D25" s="1097"/>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password="EF65" sheet="1" objects="1" scenarios="1"/>
  <mergeCells count="25">
    <mergeCell ref="A13:D13"/>
    <mergeCell ref="A12:D12"/>
    <mergeCell ref="A1:D1"/>
    <mergeCell ref="A3:D3"/>
    <mergeCell ref="A4:D4"/>
    <mergeCell ref="B5:D5"/>
    <mergeCell ref="A2:D2"/>
    <mergeCell ref="A6:D6"/>
    <mergeCell ref="B7:D7"/>
    <mergeCell ref="A8:D8"/>
    <mergeCell ref="A10:D10"/>
    <mergeCell ref="B9:D9"/>
    <mergeCell ref="A11:C11"/>
    <mergeCell ref="C24:D24"/>
    <mergeCell ref="A25:D25"/>
    <mergeCell ref="C20:D23"/>
    <mergeCell ref="A20:B24"/>
    <mergeCell ref="B14:D14"/>
    <mergeCell ref="A18:D18"/>
    <mergeCell ref="A19:D19"/>
    <mergeCell ref="A15:D15"/>
    <mergeCell ref="A16:B16"/>
    <mergeCell ref="A17:B17"/>
    <mergeCell ref="C16:D16"/>
    <mergeCell ref="C17:D17"/>
  </mergeCells>
  <printOptions horizontalCentered="1"/>
  <pageMargins left="0.3937007874015748" right="0.3937007874015748" top="0.7874015748031497" bottom="0.3937007874015748" header="0.5118110236220472" footer="0.5118110236220472"/>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53"/>
  <sheetViews>
    <sheetView workbookViewId="0" topLeftCell="A1">
      <selection pane="topLeft" activeCell="B4" sqref="B4"/>
    </sheetView>
  </sheetViews>
  <sheetFormatPr defaultRowHeight="12.75"/>
  <cols>
    <col min="1" max="1" width="28.142857142857142" style="1" customWidth="1"/>
    <col min="2" max="2" width="65.71428571428571" style="1" customWidth="1"/>
    <col min="3" max="3" width="3" style="1" customWidth="1"/>
    <col min="4" max="4" width="65.71428571428571" style="1" customWidth="1"/>
    <col min="5" max="5" width="28.285714285714285" style="1" customWidth="1"/>
    <col min="6" max="37" width="9.142857142857142" style="131"/>
  </cols>
  <sheetData>
    <row r="1" spans="1:37" s="106" customFormat="1" ht="18">
      <c r="A1" s="549" t="s">
        <v>77</v>
      </c>
      <c r="B1" s="550"/>
      <c r="C1" s="550"/>
      <c r="D1" s="550"/>
      <c r="E1" s="550"/>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6" customFormat="1" ht="18">
      <c r="A2" s="187"/>
      <c r="B2" s="426" t="s">
        <v>8980</v>
      </c>
      <c r="C2" s="188"/>
      <c r="D2" s="189" t="s">
        <v>357</v>
      </c>
      <c r="E2" s="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6" customFormat="1" ht="15.95" customHeight="1">
      <c r="A3" s="107"/>
      <c r="B3" s="108" t="s">
        <v>78</v>
      </c>
      <c r="C3" s="109"/>
      <c r="D3" s="108" t="s">
        <v>79</v>
      </c>
      <c r="E3" s="104"/>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6" customFormat="1" ht="15.95" customHeight="1">
      <c r="A4" s="110" t="s">
        <v>8981</v>
      </c>
      <c r="B4" s="111"/>
      <c r="C4" s="112"/>
      <c r="D4" s="551"/>
      <c r="E4" s="109" t="s">
        <v>9007</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6" customFormat="1" ht="15.95" customHeight="1">
      <c r="A5" s="110" t="s">
        <v>8982</v>
      </c>
      <c r="B5" s="113"/>
      <c r="C5" s="313"/>
      <c r="D5" s="552"/>
      <c r="E5" s="109"/>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6" customFormat="1" ht="15.95" customHeight="1">
      <c r="A6" s="110" t="s">
        <v>8983</v>
      </c>
      <c r="B6" s="113"/>
      <c r="C6" s="313"/>
      <c r="D6" s="552"/>
      <c r="E6" s="109"/>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6" customFormat="1" ht="15.95" customHeight="1">
      <c r="A7" s="110" t="s">
        <v>8984</v>
      </c>
      <c r="B7" s="113"/>
      <c r="C7" s="313"/>
      <c r="D7" s="114"/>
      <c r="E7" s="109" t="s">
        <v>9006</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6" customFormat="1" ht="15.95" customHeight="1">
      <c r="A8" s="110" t="s">
        <v>8985</v>
      </c>
      <c r="B8" s="133"/>
      <c r="C8" s="313"/>
      <c r="D8" s="114"/>
      <c r="E8" s="109"/>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6" customFormat="1" ht="15.95" customHeight="1">
      <c r="A9" s="110" t="s">
        <v>8986</v>
      </c>
      <c r="B9" s="134"/>
      <c r="C9" s="313"/>
      <c r="D9" s="114"/>
      <c r="E9" s="109"/>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6" customFormat="1" ht="15.95" customHeight="1">
      <c r="A10" s="110" t="s">
        <v>8987</v>
      </c>
      <c r="B10" s="134"/>
      <c r="C10" s="313"/>
      <c r="D10" s="135"/>
      <c r="E10" s="109" t="s">
        <v>8987</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6" customFormat="1" ht="15.95" customHeight="1">
      <c r="A11" s="110" t="s">
        <v>8988</v>
      </c>
      <c r="B11" s="134"/>
      <c r="C11" s="313"/>
      <c r="D11" s="114"/>
      <c r="E11" s="109"/>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6" customFormat="1" ht="15.95" customHeight="1">
      <c r="A12" s="110"/>
      <c r="B12" s="553" t="s">
        <v>81</v>
      </c>
      <c r="C12" s="554"/>
      <c r="D12" s="555"/>
      <c r="E12" s="109"/>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6" customFormat="1" ht="15.95" customHeight="1">
      <c r="A13" s="354" t="s">
        <v>8989</v>
      </c>
      <c r="B13" s="115"/>
      <c r="C13" s="116"/>
      <c r="D13" s="117"/>
      <c r="E13" s="118" t="s">
        <v>82</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6" customFormat="1" ht="15.95" customHeight="1">
      <c r="A14" s="427" t="s">
        <v>8990</v>
      </c>
      <c r="B14" s="355"/>
      <c r="C14" s="313"/>
      <c r="D14" s="117"/>
      <c r="E14" s="109" t="s">
        <v>8981</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6" customFormat="1" ht="15.95" customHeight="1">
      <c r="A15" s="119" t="s">
        <v>83</v>
      </c>
      <c r="B15" s="115"/>
      <c r="C15" s="313"/>
      <c r="D15" s="117"/>
      <c r="E15" s="109" t="s">
        <v>8982</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6" customFormat="1" ht="15.95" customHeight="1">
      <c r="A16" s="110" t="s">
        <v>8991</v>
      </c>
      <c r="B16" s="115"/>
      <c r="C16" s="313"/>
      <c r="D16" s="117"/>
      <c r="E16" s="109" t="s">
        <v>8984</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6" customFormat="1" ht="15.95" customHeight="1">
      <c r="A17" s="110" t="s">
        <v>8992</v>
      </c>
      <c r="B17" s="342"/>
      <c r="C17" s="313"/>
      <c r="D17" s="117"/>
      <c r="E17" s="109" t="s">
        <v>9008</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6" customFormat="1" ht="15.95" customHeight="1">
      <c r="A18" s="354" t="s">
        <v>8993</v>
      </c>
      <c r="B18" s="115"/>
      <c r="C18" s="313"/>
      <c r="D18" s="117"/>
      <c r="E18" s="109"/>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6" customFormat="1" ht="15.95" customHeight="1">
      <c r="A19" s="110" t="s">
        <v>8994</v>
      </c>
      <c r="B19" s="136"/>
      <c r="C19" s="116"/>
      <c r="D19" s="117"/>
      <c r="E19" s="118" t="s">
        <v>84</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6" customFormat="1" ht="15.95" customHeight="1">
      <c r="A20" s="354" t="s">
        <v>8995</v>
      </c>
      <c r="B20" s="115"/>
      <c r="C20" s="313"/>
      <c r="D20" s="117"/>
      <c r="E20" s="109" t="s">
        <v>8981</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6" customFormat="1" ht="15.95" customHeight="1">
      <c r="A21" s="110" t="s">
        <v>8996</v>
      </c>
      <c r="B21" s="115"/>
      <c r="C21" s="313"/>
      <c r="D21" s="117"/>
      <c r="E21" s="109" t="s">
        <v>8982</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6" customFormat="1" ht="15.95" customHeight="1">
      <c r="A22" s="110"/>
      <c r="B22" s="115"/>
      <c r="C22" s="313"/>
      <c r="D22" s="117"/>
      <c r="E22" s="109" t="s">
        <v>8984</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6" customFormat="1" ht="15.95" customHeight="1">
      <c r="A23" s="119" t="s">
        <v>8997</v>
      </c>
      <c r="B23" s="115"/>
      <c r="C23" s="313"/>
      <c r="D23" s="137"/>
      <c r="E23" s="109" t="s">
        <v>8998</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6" customFormat="1" ht="15.95" customHeight="1">
      <c r="A24" s="110"/>
      <c r="B24" s="115"/>
      <c r="C24" s="313"/>
      <c r="D24" s="117"/>
      <c r="E24" s="109" t="s">
        <v>9009</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6" customFormat="1" ht="15.95" customHeight="1">
      <c r="A25" s="110" t="s">
        <v>8998</v>
      </c>
      <c r="B25" s="138"/>
      <c r="C25" s="313"/>
      <c r="D25" s="139"/>
      <c r="E25" s="109" t="s">
        <v>8992</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6" customFormat="1" ht="15.95" customHeight="1">
      <c r="A26" s="110" t="s">
        <v>8999</v>
      </c>
      <c r="B26" s="138"/>
      <c r="C26" s="313"/>
      <c r="D26" s="117"/>
      <c r="E26" s="109" t="s">
        <v>8993</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6" customFormat="1" ht="15.95" customHeight="1">
      <c r="A27" s="110" t="s">
        <v>9000</v>
      </c>
      <c r="B27" s="140"/>
      <c r="C27" s="313"/>
      <c r="D27" s="186"/>
      <c r="E27" s="109" t="s">
        <v>8994</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6" customFormat="1" ht="15.95" customHeight="1">
      <c r="A28" s="110" t="s">
        <v>9001</v>
      </c>
      <c r="B28" s="115"/>
      <c r="C28" s="313"/>
      <c r="D28" s="117"/>
      <c r="E28" s="109"/>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6" customFormat="1" ht="15.95" customHeight="1">
      <c r="A29" s="354" t="s">
        <v>9002</v>
      </c>
      <c r="B29" s="556"/>
      <c r="C29" s="116"/>
      <c r="D29" s="117"/>
      <c r="E29" s="118" t="s">
        <v>174</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6" customFormat="1" ht="15.95" customHeight="1">
      <c r="A30" s="354"/>
      <c r="B30" s="557"/>
      <c r="C30" s="313"/>
      <c r="D30" s="117"/>
      <c r="E30" s="109" t="s">
        <v>8981</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6" customFormat="1" ht="15.95" customHeight="1">
      <c r="A31" s="119" t="s">
        <v>85</v>
      </c>
      <c r="B31" s="115"/>
      <c r="C31" s="313"/>
      <c r="D31" s="117"/>
      <c r="E31" s="109" t="s">
        <v>8982</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6" customFormat="1" ht="15.95" customHeight="1">
      <c r="A32" s="110" t="s">
        <v>9003</v>
      </c>
      <c r="B32" s="416"/>
      <c r="C32" s="313"/>
      <c r="D32" s="117"/>
      <c r="E32" s="109" t="s">
        <v>8984</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6" customFormat="1" ht="15.95" customHeight="1">
      <c r="A33" s="110" t="s">
        <v>9004</v>
      </c>
      <c r="B33" s="416"/>
      <c r="C33" s="313"/>
      <c r="D33" s="137"/>
      <c r="E33" s="109" t="s">
        <v>8998</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6" customFormat="1" ht="15.95" customHeight="1">
      <c r="A34" s="110" t="s">
        <v>9005</v>
      </c>
      <c r="B34" s="115"/>
      <c r="C34" s="313"/>
      <c r="D34" s="137"/>
      <c r="E34" s="109" t="s">
        <v>9010</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6" customFormat="1" ht="15.95" customHeight="1">
      <c r="A35" s="110"/>
      <c r="B35" s="115"/>
      <c r="C35" s="313"/>
      <c r="D35" s="141"/>
      <c r="E35" s="109" t="s">
        <v>9000</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6" customFormat="1" ht="15.95" customHeight="1">
      <c r="A36" s="110"/>
      <c r="B36" s="120"/>
      <c r="C36" s="121"/>
      <c r="D36" s="122"/>
      <c r="E36" s="109"/>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6" customFormat="1" ht="12.75">
      <c r="A37" s="558" t="s">
        <v>86</v>
      </c>
      <c r="B37" s="550"/>
      <c r="C37" s="550"/>
      <c r="D37" s="550"/>
      <c r="E37" s="550"/>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6" customFormat="1" ht="12.75">
      <c r="A38" s="123"/>
      <c r="B38" s="124" t="s">
        <v>89</v>
      </c>
      <c r="C38" s="109"/>
      <c r="D38" s="559" t="s">
        <v>88</v>
      </c>
      <c r="E38" s="560"/>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6" customFormat="1" ht="12.75">
      <c r="A39" s="125"/>
      <c r="B39" s="126" t="s">
        <v>87</v>
      </c>
      <c r="C39" s="109"/>
      <c r="D39" s="127" t="s">
        <v>90</v>
      </c>
      <c r="E39" s="109"/>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6" customFormat="1" ht="12.75">
      <c r="A40" s="128"/>
      <c r="B40" s="129" t="s">
        <v>91</v>
      </c>
      <c r="C40" s="109"/>
      <c r="D40" s="109"/>
      <c r="E40" s="109"/>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6" customFormat="1" ht="12.75">
      <c r="A41" s="546" t="s">
        <v>359</v>
      </c>
      <c r="B41" s="546"/>
      <c r="C41" s="546"/>
      <c r="D41" s="546"/>
      <c r="E41" s="13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1" s="131" customFormat="1" ht="12.75">
      <c r="A43" s="132"/>
    </row>
    <row r="44" spans="1:5" s="131" customFormat="1" ht="12.75">
      <c r="A44" s="547"/>
      <c r="B44" s="548"/>
      <c r="C44" s="548"/>
      <c r="D44" s="548"/>
      <c r="E44" s="548"/>
    </row>
    <row r="45" s="131" customFormat="1" ht="12.75"/>
    <row r="46" s="131" customFormat="1" ht="12.75"/>
    <row r="47" s="131" customFormat="1" ht="12.75"/>
    <row r="48" s="131" customFormat="1" ht="12.75"/>
    <row r="49" s="131" customFormat="1" ht="12.75"/>
    <row r="50" s="131" customFormat="1" ht="12.75"/>
    <row r="51" s="131" customFormat="1" ht="12.75"/>
    <row r="52" s="131" customFormat="1" ht="12.75"/>
    <row r="53" spans="1:1" s="131" customFormat="1" ht="12.75">
      <c r="A53" s="132"/>
    </row>
    <row r="54" s="131" customFormat="1" ht="12.75"/>
    <row r="55" s="131" customFormat="1" ht="12.75"/>
    <row r="56" s="131" customFormat="1" ht="12.75"/>
    <row r="57" s="131" customFormat="1" ht="12.75"/>
    <row r="58" s="131" customFormat="1" ht="12.75"/>
    <row r="59" s="131" customFormat="1" ht="12.75"/>
    <row r="60" s="131" customFormat="1" ht="12.75"/>
    <row r="61" s="131" customFormat="1" ht="12.75"/>
    <row r="62" s="131" customFormat="1" ht="12.75"/>
    <row r="63" s="131" customFormat="1" ht="12.75"/>
    <row r="64" s="131" customFormat="1" ht="12.75"/>
    <row r="65" s="131" customFormat="1" ht="12.75"/>
    <row r="66" s="131" customFormat="1" ht="12.75"/>
    <row r="67" s="131" customFormat="1" ht="12.75"/>
    <row r="68" s="131" customFormat="1" ht="12.75"/>
    <row r="69" s="131" customFormat="1" ht="12.75"/>
    <row r="70" s="131" customFormat="1" ht="12.75"/>
    <row r="71" s="131" customFormat="1" ht="12.75"/>
    <row r="72" s="131" customFormat="1" ht="12.75"/>
    <row r="73" s="131" customFormat="1" ht="12.75"/>
    <row r="74" s="131" customFormat="1" ht="12.75"/>
    <row r="75" s="131" customFormat="1" ht="12.75"/>
    <row r="76" s="131" customFormat="1" ht="12.75"/>
    <row r="77" s="131" customFormat="1" ht="12.75"/>
    <row r="78" s="131" customFormat="1" ht="12.75"/>
    <row r="79" s="131" customFormat="1" ht="12.75"/>
    <row r="80" s="131" customFormat="1" ht="12.75"/>
    <row r="81" s="131" customFormat="1" ht="12.75"/>
    <row r="82" s="131" customFormat="1" ht="12.75"/>
    <row r="83" s="131" customFormat="1" ht="12.75"/>
    <row r="84" s="131" customFormat="1" ht="12.75"/>
    <row r="85" s="131" customFormat="1" ht="12.75"/>
    <row r="86" s="131" customFormat="1" ht="12.75"/>
    <row r="87" s="131" customFormat="1" ht="12.75"/>
    <row r="88" s="131" customFormat="1" ht="12.75"/>
    <row r="89" s="131" customFormat="1" ht="12.75"/>
    <row r="90" s="131" customFormat="1" ht="12.75"/>
    <row r="91" s="131" customFormat="1" ht="12.75"/>
    <row r="92" s="131" customFormat="1" ht="12.75"/>
    <row r="93" s="131" customFormat="1" ht="12.75"/>
    <row r="94" s="131" customFormat="1" ht="12.75"/>
    <row r="95" s="131" customFormat="1" ht="12.75"/>
    <row r="96" s="131" customFormat="1" ht="12.75"/>
    <row r="97" s="131" customFormat="1" ht="12.75"/>
    <row r="98" s="131" customFormat="1" ht="12.75"/>
    <row r="99" s="131" customFormat="1" ht="12.75"/>
    <row r="100" s="131" customFormat="1" ht="12.75"/>
    <row r="101" s="131" customFormat="1" ht="12.75"/>
    <row r="102" s="131" customFormat="1" ht="12.75"/>
    <row r="103" s="131" customFormat="1" ht="12.75"/>
    <row r="104" s="131" customFormat="1" ht="12.75"/>
    <row r="105" s="131" customFormat="1" ht="12.75"/>
    <row r="106" s="131" customFormat="1" ht="12.75"/>
    <row r="107" s="131" customFormat="1" ht="12.75"/>
    <row r="108" s="131" customFormat="1" ht="12.75"/>
    <row r="109" s="131" customFormat="1" ht="12.75"/>
    <row r="110" s="131" customFormat="1" ht="12.75"/>
    <row r="111" s="131" customFormat="1" ht="12.75"/>
    <row r="112" s="131" customFormat="1" ht="12.75"/>
    <row r="113" s="131" customFormat="1" ht="12.75"/>
    <row r="114" s="131" customFormat="1" ht="12.75"/>
    <row r="115" s="131" customFormat="1" ht="12.75"/>
    <row r="116" s="131" customFormat="1" ht="12.75"/>
    <row r="117" s="131" customFormat="1" ht="12.75"/>
    <row r="118" s="131" customFormat="1" ht="12.75"/>
    <row r="119" s="131" customFormat="1" ht="12.75"/>
    <row r="120" s="131" customFormat="1" ht="12.75"/>
    <row r="121" s="131" customFormat="1" ht="12.75"/>
    <row r="122" s="131" customFormat="1" ht="12.75"/>
    <row r="123" s="131" customFormat="1" ht="12.75"/>
    <row r="124" s="131" customFormat="1" ht="12.75"/>
    <row r="125" s="131" customFormat="1" ht="12.75"/>
    <row r="126" s="131" customFormat="1" ht="12.75"/>
    <row r="127" s="131" customFormat="1" ht="12.75"/>
    <row r="128" s="131" customFormat="1" ht="12.75"/>
    <row r="129" s="131" customFormat="1" ht="12.75"/>
    <row r="130" s="131" customFormat="1" ht="12.75"/>
    <row r="131" s="131" customFormat="1" ht="12.75"/>
    <row r="132" s="131" customFormat="1" ht="12.75"/>
    <row r="133" s="131" customFormat="1" ht="12.75"/>
    <row r="134" s="131" customFormat="1" ht="12.75"/>
    <row r="135" s="131" customFormat="1" ht="12.75"/>
    <row r="136" s="131" customFormat="1" ht="12.75"/>
    <row r="137" s="131" customFormat="1" ht="12.75"/>
    <row r="138" s="131" customFormat="1" ht="12.75"/>
    <row r="139" s="131" customFormat="1" ht="12.75"/>
    <row r="140" s="131" customFormat="1" ht="12.75"/>
    <row r="141" s="131" customFormat="1" ht="12.75"/>
    <row r="142" s="131" customFormat="1" ht="12.75"/>
    <row r="143" s="131" customFormat="1" ht="12.75"/>
    <row r="144" s="131" customFormat="1" ht="12.75"/>
    <row r="145" s="131" customFormat="1" ht="12.75"/>
    <row r="146" s="131" customFormat="1" ht="12.75"/>
    <row r="147" s="131" customFormat="1" ht="12.75"/>
    <row r="148" s="131" customFormat="1" ht="12.75"/>
    <row r="149" s="131" customFormat="1" ht="12.75"/>
    <row r="150" s="131" customFormat="1" ht="12.75"/>
    <row r="151" s="131" customFormat="1" ht="12.75"/>
    <row r="152" s="131" customFormat="1" ht="12.75"/>
    <row r="153" s="131" customFormat="1" ht="12.75"/>
    <row r="154" s="131" customFormat="1" ht="12.75"/>
    <row r="155" s="131" customFormat="1" ht="12.75"/>
    <row r="156" s="131" customFormat="1" ht="12.75"/>
    <row r="157" s="131" customFormat="1" ht="12.75"/>
    <row r="158" s="131" customFormat="1" ht="12.75"/>
    <row r="159" s="131" customFormat="1" ht="12.75"/>
    <row r="160" s="131" customFormat="1" ht="12.75"/>
    <row r="161" s="131" customFormat="1" ht="12.75"/>
    <row r="162" s="131" customFormat="1" ht="12.75"/>
    <row r="163" s="131" customFormat="1" ht="12.75"/>
    <row r="164" s="131" customFormat="1" ht="12.75"/>
    <row r="165" s="131" customFormat="1" ht="12.75"/>
    <row r="166" s="131" customFormat="1" ht="12.75"/>
    <row r="167" s="131" customFormat="1" ht="12.75"/>
    <row r="168" s="131" customFormat="1" ht="12.75"/>
    <row r="169" s="131" customFormat="1" ht="12.75"/>
    <row r="170" s="131" customFormat="1" ht="12.75"/>
    <row r="171" s="131" customFormat="1" ht="12.75"/>
    <row r="172" s="131" customFormat="1" ht="12.75"/>
    <row r="173" s="131" customFormat="1" ht="12.75"/>
    <row r="174" s="131" customFormat="1" ht="12.75"/>
    <row r="175" s="131" customFormat="1" ht="12.75"/>
    <row r="176" s="131" customFormat="1" ht="12.75"/>
    <row r="177" s="131" customFormat="1" ht="12.75"/>
    <row r="178" s="131" customFormat="1" ht="12.75"/>
    <row r="179" s="131" customFormat="1" ht="12.75"/>
    <row r="180" s="131" customFormat="1" ht="12.75"/>
    <row r="181" s="131" customFormat="1" ht="12.75"/>
    <row r="182" s="131" customFormat="1" ht="12.75"/>
    <row r="183" s="131" customFormat="1" ht="12.75"/>
    <row r="184" s="131" customFormat="1" ht="12.75"/>
    <row r="185" s="131" customFormat="1" ht="12.75"/>
    <row r="186" s="131" customFormat="1" ht="12.75"/>
    <row r="187" s="131" customFormat="1" ht="12.75"/>
    <row r="188" s="131" customFormat="1" ht="12.75"/>
    <row r="189" s="131" customFormat="1" ht="12.75"/>
    <row r="190" s="131" customFormat="1" ht="12.75"/>
    <row r="191" s="131" customFormat="1" ht="12.75"/>
    <row r="192" s="131" customFormat="1" ht="12.75"/>
    <row r="193" s="131" customFormat="1" ht="12.75"/>
    <row r="194" s="131" customFormat="1" ht="12.75"/>
    <row r="195" s="131" customFormat="1" ht="12.75"/>
    <row r="196" s="131" customFormat="1" ht="12.75"/>
    <row r="197" s="131" customFormat="1" ht="12.75"/>
    <row r="198" s="131" customFormat="1" ht="12.75"/>
    <row r="199" s="131" customFormat="1" ht="12.75"/>
    <row r="200" s="131" customFormat="1" ht="12.75"/>
    <row r="201" s="131" customFormat="1" ht="12.75"/>
    <row r="202" s="131" customFormat="1" ht="12.75"/>
    <row r="203" s="131" customFormat="1" ht="12.75"/>
    <row r="204" s="131" customFormat="1" ht="12.75"/>
    <row r="205" s="131" customFormat="1" ht="12.75"/>
    <row r="206" s="131" customFormat="1" ht="12.75"/>
    <row r="207" s="131" customFormat="1" ht="12.75"/>
    <row r="208" s="131" customFormat="1" ht="12.75"/>
    <row r="209" s="131" customFormat="1" ht="12.75"/>
    <row r="210" s="131" customFormat="1" ht="12.75"/>
    <row r="211" s="131" customFormat="1" ht="12.75"/>
    <row r="212" s="131" customFormat="1" ht="12.75"/>
    <row r="213" s="131" customFormat="1" ht="12.75"/>
    <row r="214" s="131" customFormat="1" ht="12.75"/>
    <row r="215" s="131" customFormat="1" ht="12.75"/>
    <row r="216" s="131" customFormat="1" ht="12.75"/>
    <row r="217" s="131" customFormat="1" ht="12.75"/>
  </sheetData>
  <sheetProtection algorithmName="SHA-512" hashValue="oqt7+2pbxtOqZeqOQDykLg+yFMIxrbiMY+D0vzkBTb2eedIOBTlcdsslhjiExYMvLP7chVm4lDQdZY37HI2I9w==" saltValue="SN3uH97mxSyRSRmVreE52w=="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4" right="0.1968503937007874" top="0.3937007874015748" bottom="0.1968503937007874" header="0.5118110236220472" footer="0.5118110236220472"/>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8"/>
  <sheetViews>
    <sheetView workbookViewId="0" topLeftCell="A1">
      <selection pane="topLeft" activeCell="B2" sqref="B2"/>
    </sheetView>
  </sheetViews>
  <sheetFormatPr defaultColWidth="9.144285714285713" defaultRowHeight="12.75"/>
  <cols>
    <col min="1" max="1" width="4" style="280" customWidth="1"/>
    <col min="2" max="2" width="100.71428571428571" style="280" customWidth="1"/>
    <col min="3" max="42" width="9.142857142857142" style="344"/>
    <col min="43" max="16384" width="9.142857142857142" style="280"/>
  </cols>
  <sheetData>
    <row r="1" spans="1:2" ht="18">
      <c r="A1" s="561" t="s">
        <v>9011</v>
      </c>
      <c r="B1" s="562"/>
    </row>
    <row r="2" spans="1:2" ht="12.75">
      <c r="A2" s="345"/>
      <c r="B2" s="345"/>
    </row>
    <row r="3" spans="1:2" ht="30">
      <c r="A3" s="346" t="s">
        <v>2458</v>
      </c>
      <c r="B3" s="347" t="s">
        <v>9012</v>
      </c>
    </row>
    <row r="4" spans="1:2" ht="29.25">
      <c r="A4" s="346" t="s">
        <v>2459</v>
      </c>
      <c r="B4" s="348" t="s">
        <v>2460</v>
      </c>
    </row>
    <row r="5" spans="1:2" ht="29.25">
      <c r="A5" s="346" t="s">
        <v>2461</v>
      </c>
      <c r="B5" s="348" t="s">
        <v>9013</v>
      </c>
    </row>
    <row r="6" spans="1:2" ht="15">
      <c r="A6" s="346"/>
      <c r="B6" s="349" t="s">
        <v>9014</v>
      </c>
    </row>
    <row r="7" spans="1:2" s="344" customFormat="1" ht="15">
      <c r="A7" s="346"/>
      <c r="B7" s="349" t="s">
        <v>9015</v>
      </c>
    </row>
    <row r="8" spans="1:2" s="344" customFormat="1" ht="15">
      <c r="A8" s="346"/>
      <c r="B8" s="348" t="s">
        <v>9016</v>
      </c>
    </row>
    <row r="9" spans="1:2" s="344" customFormat="1" ht="15">
      <c r="A9" s="346"/>
      <c r="B9" s="348" t="s">
        <v>9017</v>
      </c>
    </row>
    <row r="10" spans="1:2" s="344" customFormat="1" ht="29.25">
      <c r="A10" s="346"/>
      <c r="B10" s="348" t="s">
        <v>9018</v>
      </c>
    </row>
    <row r="11" spans="1:2" s="344" customFormat="1" ht="86.25">
      <c r="A11" s="346"/>
      <c r="B11" s="348" t="s">
        <v>9019</v>
      </c>
    </row>
    <row r="12" spans="1:2" s="344" customFormat="1" ht="60" customHeight="1">
      <c r="A12" s="346" t="s">
        <v>3556</v>
      </c>
      <c r="B12" s="348" t="s">
        <v>9098</v>
      </c>
    </row>
    <row r="13" spans="1:2" s="344" customFormat="1" ht="18" customHeight="1">
      <c r="A13" s="346"/>
      <c r="B13" s="360" t="s">
        <v>3547</v>
      </c>
    </row>
    <row r="14" spans="1:2" s="344" customFormat="1" ht="42.75">
      <c r="A14" s="346"/>
      <c r="B14" s="348" t="s">
        <v>9020</v>
      </c>
    </row>
    <row r="15" spans="1:2" s="344" customFormat="1" ht="29.25">
      <c r="A15" s="346" t="s">
        <v>2462</v>
      </c>
      <c r="B15" s="350" t="s">
        <v>9021</v>
      </c>
    </row>
    <row r="16" spans="1:2" s="344" customFormat="1" ht="59.25">
      <c r="A16" s="346" t="s">
        <v>2464</v>
      </c>
      <c r="B16" s="348" t="s">
        <v>2463</v>
      </c>
    </row>
    <row r="17" spans="1:2" s="344" customFormat="1" ht="15">
      <c r="A17" s="346" t="s">
        <v>2466</v>
      </c>
      <c r="B17" s="348" t="s">
        <v>9022</v>
      </c>
    </row>
    <row r="18" spans="1:2" s="344" customFormat="1" ht="15">
      <c r="A18" s="346"/>
      <c r="B18" s="351" t="s">
        <v>2465</v>
      </c>
    </row>
    <row r="19" spans="1:2" s="344" customFormat="1" ht="42.75">
      <c r="A19" s="346"/>
      <c r="B19" s="348" t="s">
        <v>3557</v>
      </c>
    </row>
    <row r="20" spans="1:2" s="344" customFormat="1" ht="60" customHeight="1">
      <c r="A20" s="346" t="s">
        <v>3548</v>
      </c>
      <c r="B20" s="348" t="s">
        <v>9023</v>
      </c>
    </row>
    <row r="21" spans="1:2" s="344" customFormat="1" ht="15" customHeight="1">
      <c r="A21" s="346"/>
      <c r="B21" s="360" t="s">
        <v>3547</v>
      </c>
    </row>
    <row r="22" spans="1:2" s="344" customFormat="1" ht="14.25">
      <c r="A22" s="346" t="s">
        <v>3558</v>
      </c>
      <c r="B22" s="348" t="s">
        <v>9024</v>
      </c>
    </row>
    <row r="23" spans="1:2" s="344" customFormat="1" ht="14.25">
      <c r="A23" s="346"/>
      <c r="B23" s="348" t="s">
        <v>2467</v>
      </c>
    </row>
    <row r="24" spans="1:2" s="344" customFormat="1" ht="28.5">
      <c r="A24" s="346"/>
      <c r="B24" s="348" t="s">
        <v>2470</v>
      </c>
    </row>
    <row r="25" spans="1:2" s="344" customFormat="1" ht="12.75">
      <c r="A25" s="345"/>
      <c r="B25" s="345"/>
    </row>
    <row r="26" spans="1:2" s="344" customFormat="1" ht="15.75">
      <c r="A26" s="345"/>
      <c r="B26" s="352" t="s">
        <v>9025</v>
      </c>
    </row>
    <row r="27" spans="1:2" s="344" customFormat="1" ht="14.25">
      <c r="A27" s="345"/>
      <c r="B27" s="353" t="s">
        <v>2468</v>
      </c>
    </row>
    <row r="28" spans="1:2" s="344" customFormat="1" ht="14.25">
      <c r="A28" s="345"/>
      <c r="B28" s="353" t="s">
        <v>2469</v>
      </c>
    </row>
    <row r="29" s="344" customFormat="1" ht="12.75"/>
    <row r="30" s="344" customFormat="1" ht="12.75"/>
    <row r="31" s="344" customFormat="1" ht="12.75"/>
    <row r="32" s="344" customFormat="1" ht="12.75"/>
    <row r="33" s="344" customFormat="1" ht="12.75"/>
    <row r="34" s="344" customFormat="1" ht="12.75"/>
    <row r="35" s="344" customFormat="1" ht="12.75"/>
    <row r="36" s="344" customFormat="1" ht="12.75"/>
    <row r="37" s="344" customFormat="1" ht="12.75"/>
    <row r="38" s="344" customFormat="1" ht="12.75"/>
    <row r="39" s="344" customFormat="1" ht="12.75"/>
    <row r="40" s="344" customFormat="1" ht="12.75"/>
    <row r="41" s="344" customFormat="1" ht="12.75"/>
    <row r="42" s="344" customFormat="1" ht="12.75"/>
    <row r="43" s="344" customFormat="1" ht="12.75"/>
    <row r="44" s="344" customFormat="1" ht="12.75"/>
    <row r="45" s="344" customFormat="1" ht="12.75"/>
    <row r="46" s="344" customFormat="1" ht="12.75"/>
    <row r="47" s="344" customFormat="1" ht="12.75"/>
    <row r="48" s="344" customFormat="1" ht="12.75"/>
    <row r="49" s="344" customFormat="1" ht="12.75"/>
    <row r="50" s="344" customFormat="1" ht="12.75"/>
    <row r="51" s="344" customFormat="1" ht="12.75"/>
    <row r="52" s="344" customFormat="1" ht="12.75"/>
    <row r="53" s="344" customFormat="1" ht="12.75"/>
    <row r="54" s="344" customFormat="1" ht="12.75"/>
    <row r="55" s="344" customFormat="1" ht="12.75"/>
    <row r="56" s="344" customFormat="1" ht="12.75"/>
    <row r="57" s="344" customFormat="1" ht="12.75"/>
    <row r="58" s="344" customFormat="1" ht="12.75"/>
    <row r="59" s="344" customFormat="1" ht="12.75"/>
    <row r="60" s="344" customFormat="1" ht="12.75"/>
    <row r="61" s="344" customFormat="1" ht="12.75"/>
    <row r="62" s="344" customFormat="1" ht="12.75"/>
    <row r="63" s="344" customFormat="1" ht="12.75"/>
    <row r="64" s="344" customFormat="1" ht="12.75"/>
    <row r="65" s="344" customFormat="1" ht="12.75"/>
    <row r="66" s="344" customFormat="1" ht="12.75"/>
    <row r="67" s="344" customFormat="1" ht="12.75"/>
    <row r="68" s="344" customFormat="1" ht="12.75"/>
    <row r="69" s="344" customFormat="1" ht="12.75"/>
    <row r="70" s="344" customFormat="1" ht="12.75"/>
    <row r="71" s="344" customFormat="1" ht="12.75"/>
    <row r="72" s="344" customFormat="1" ht="12.75"/>
    <row r="73" s="344" customFormat="1" ht="12.75"/>
    <row r="74" s="344" customFormat="1" ht="12.75"/>
    <row r="75" s="344" customFormat="1" ht="12.75"/>
    <row r="76" s="344" customFormat="1" ht="12.75"/>
    <row r="77" s="344" customFormat="1" ht="12.75"/>
    <row r="78" s="344" customFormat="1" ht="12.75"/>
    <row r="79" s="344" customFormat="1" ht="12.75"/>
    <row r="80" s="344" customFormat="1" ht="12.75"/>
    <row r="81" s="344" customFormat="1" ht="12.75"/>
    <row r="82" s="344" customFormat="1" ht="12.75"/>
    <row r="83" s="344" customFormat="1" ht="12.75"/>
    <row r="84" s="344" customFormat="1" ht="12.75"/>
    <row r="85" s="344" customFormat="1" ht="12.75"/>
    <row r="86" s="344" customFormat="1" ht="12.75"/>
    <row r="87" s="344" customFormat="1" ht="12.75"/>
    <row r="88" s="344" customFormat="1" ht="12.75"/>
    <row r="89" s="344" customFormat="1" ht="12.75"/>
    <row r="90" s="344" customFormat="1" ht="12.75"/>
    <row r="91" s="344" customFormat="1" ht="12.75"/>
    <row r="92" s="344" customFormat="1" ht="12.75"/>
    <row r="93" s="344" customFormat="1" ht="12.75"/>
    <row r="94" s="344" customFormat="1" ht="12.75"/>
    <row r="95" s="344" customFormat="1" ht="12.75"/>
    <row r="96" s="344" customFormat="1" ht="12.75"/>
    <row r="97" s="344" customFormat="1" ht="12.75"/>
    <row r="98" s="344" customFormat="1" ht="12.75"/>
    <row r="99" s="344" customFormat="1" ht="12.75"/>
    <row r="100" s="344" customFormat="1" ht="12.75"/>
    <row r="101" s="344" customFormat="1" ht="12.75"/>
    <row r="102" s="344" customFormat="1" ht="12.75"/>
    <row r="103" s="344" customFormat="1" ht="12.75"/>
    <row r="104" s="344" customFormat="1" ht="12.75"/>
    <row r="105" s="344" customFormat="1" ht="12.75"/>
    <row r="106" s="344" customFormat="1" ht="12.75"/>
    <row r="107" s="344" customFormat="1" ht="12.75"/>
    <row r="108" s="344" customFormat="1" ht="12.75"/>
    <row r="109" s="344" customFormat="1" ht="12.75"/>
    <row r="110" s="344" customFormat="1" ht="12.75"/>
    <row r="111" s="344" customFormat="1" ht="12.75"/>
    <row r="112" s="344" customFormat="1" ht="12.75"/>
    <row r="113" s="344" customFormat="1" ht="12.75"/>
    <row r="114" s="344" customFormat="1" ht="12.75"/>
    <row r="115" s="344" customFormat="1" ht="12.75"/>
    <row r="116" s="344" customFormat="1" ht="12.75"/>
    <row r="117" s="344" customFormat="1" ht="12.75"/>
    <row r="118" s="344" customFormat="1" ht="12.75"/>
    <row r="119" s="344" customFormat="1" ht="12.75"/>
    <row r="120" s="344" customFormat="1" ht="12.75"/>
    <row r="121" s="344" customFormat="1" ht="12.75"/>
    <row r="122" s="344" customFormat="1" ht="12.75"/>
    <row r="123" s="344" customFormat="1" ht="12.75"/>
    <row r="124" s="344" customFormat="1" ht="12.75"/>
    <row r="125" s="344" customFormat="1" ht="12.75"/>
    <row r="126" s="344" customFormat="1" ht="12.75"/>
    <row r="127" s="344" customFormat="1" ht="12.75"/>
    <row r="128" s="344" customFormat="1" ht="12.75"/>
    <row r="129" s="344" customFormat="1" ht="12.75"/>
    <row r="130" s="344" customFormat="1" ht="12.75"/>
    <row r="131" s="344" customFormat="1" ht="12.75"/>
    <row r="132" s="344" customFormat="1" ht="12.75"/>
    <row r="133" s="344" customFormat="1" ht="12.75"/>
    <row r="134" s="344" customFormat="1" ht="12.75"/>
    <row r="135" s="344" customFormat="1" ht="12.75"/>
    <row r="136" s="344" customFormat="1" ht="12.75"/>
    <row r="137" s="344" customFormat="1" ht="12.75"/>
    <row r="138" s="344" customFormat="1" ht="12.75"/>
    <row r="139" s="344" customFormat="1" ht="12.75"/>
    <row r="140" s="344" customFormat="1" ht="12.75"/>
    <row r="141" s="344" customFormat="1" ht="12.75"/>
    <row r="142" s="344" customFormat="1" ht="12.75"/>
    <row r="143" s="344" customFormat="1" ht="12.75"/>
    <row r="144" s="344" customFormat="1" ht="12.75"/>
    <row r="145" s="344" customFormat="1" ht="12.75"/>
    <row r="146" s="344" customFormat="1" ht="12.75"/>
    <row r="147" s="344" customFormat="1" ht="12.75"/>
    <row r="148" s="344" customFormat="1" ht="12.75"/>
    <row r="149" s="344" customFormat="1" ht="12.75"/>
    <row r="150" s="344" customFormat="1" ht="12.75"/>
    <row r="151" s="344" customFormat="1" ht="12.75"/>
    <row r="152" s="344" customFormat="1" ht="12.75"/>
    <row r="153" s="344" customFormat="1" ht="12.75"/>
    <row r="154" s="344" customFormat="1" ht="12.75"/>
    <row r="155" s="344" customFormat="1" ht="12.75"/>
    <row r="156" s="344" customFormat="1" ht="12.75"/>
    <row r="157" s="344" customFormat="1" ht="12.75"/>
    <row r="158" s="344" customFormat="1" ht="12.75"/>
    <row r="159" s="344" customFormat="1" ht="12.75"/>
    <row r="160" s="344" customFormat="1" ht="12.75"/>
    <row r="161" s="344" customFormat="1" ht="12.75"/>
    <row r="162" s="344" customFormat="1" ht="12.75"/>
    <row r="163" s="344" customFormat="1" ht="12.75"/>
    <row r="164" s="344" customFormat="1" ht="12.75"/>
    <row r="165" s="344" customFormat="1" ht="12.75"/>
    <row r="166" s="344" customFormat="1" ht="12.75"/>
    <row r="167" s="344" customFormat="1" ht="12.75"/>
    <row r="168" s="344" customFormat="1" ht="12.75"/>
    <row r="169" s="344" customFormat="1" ht="12.75"/>
    <row r="170" s="344" customFormat="1" ht="12.75"/>
    <row r="171" s="344" customFormat="1" ht="12.75"/>
    <row r="172" s="344" customFormat="1" ht="12.75"/>
    <row r="173" s="344" customFormat="1" ht="12.75"/>
    <row r="174" s="344" customFormat="1" ht="12.75"/>
    <row r="175" s="344" customFormat="1" ht="12.75"/>
    <row r="176" s="344" customFormat="1" ht="12.75"/>
    <row r="177" s="344" customFormat="1" ht="12.75"/>
    <row r="178" s="344" customFormat="1" ht="12.75"/>
    <row r="179" s="344" customFormat="1" ht="12.75"/>
    <row r="180" s="344" customFormat="1" ht="12.75"/>
    <row r="181" s="344" customFormat="1" ht="12.75"/>
    <row r="182" s="344" customFormat="1" ht="12.75"/>
    <row r="183" s="344" customFormat="1" ht="12.75"/>
    <row r="184" s="344" customFormat="1" ht="12.75"/>
    <row r="185" s="344" customFormat="1" ht="12.75"/>
    <row r="186" s="344" customFormat="1" ht="12.75"/>
    <row r="187" s="344" customFormat="1" ht="12.75"/>
    <row r="188" s="344" customFormat="1" ht="12.75"/>
    <row r="189" s="344" customFormat="1" ht="12.75"/>
    <row r="190" s="344" customFormat="1" ht="12.75"/>
    <row r="191" s="344" customFormat="1" ht="12.75"/>
    <row r="192" s="344" customFormat="1" ht="12.75"/>
    <row r="193" s="344" customFormat="1" ht="12.75"/>
    <row r="194" s="344" customFormat="1" ht="12.75"/>
    <row r="195" s="344" customFormat="1" ht="12.75"/>
    <row r="196" s="344" customFormat="1" ht="12.75"/>
    <row r="197" s="344" customFormat="1" ht="12.75"/>
    <row r="198" s="344" customFormat="1" ht="12.75"/>
    <row r="199" s="344" customFormat="1" ht="12.75"/>
    <row r="200" s="344" customFormat="1" ht="12.75"/>
    <row r="201" s="344" customFormat="1" ht="12.75"/>
    <row r="202" s="344" customFormat="1" ht="12.75"/>
    <row r="203" s="344" customFormat="1" ht="12.75"/>
    <row r="204" s="344" customFormat="1" ht="12.75"/>
    <row r="205" s="344" customFormat="1" ht="12.75"/>
    <row r="206" s="344" customFormat="1" ht="12.75"/>
    <row r="207" s="344" customFormat="1" ht="12.75"/>
    <row r="208" s="344" customFormat="1" ht="12.75"/>
    <row r="209" s="344" customFormat="1" ht="12.75"/>
    <row r="210" s="344" customFormat="1" ht="12.75"/>
    <row r="211" s="344" customFormat="1" ht="12.75"/>
    <row r="212" s="344" customFormat="1" ht="12.75"/>
    <row r="213" s="344" customFormat="1" ht="12.75"/>
    <row r="214" s="344" customFormat="1" ht="12.75"/>
    <row r="215" s="344" customFormat="1" ht="12.75"/>
    <row r="216" s="344" customFormat="1" ht="12.75"/>
    <row r="217" s="344" customFormat="1" ht="12.75"/>
    <row r="218" s="344" customFormat="1" ht="12.75"/>
    <row r="219" s="344" customFormat="1" ht="12.75"/>
    <row r="220" s="344" customFormat="1" ht="12.75"/>
    <row r="221" s="344" customFormat="1" ht="12.75"/>
    <row r="222" s="344" customFormat="1" ht="12.75"/>
    <row r="223" s="344" customFormat="1" ht="12.75"/>
    <row r="224" s="344" customFormat="1" ht="12.75"/>
    <row r="225" s="344" customFormat="1" ht="12.75"/>
    <row r="226" s="344" customFormat="1" ht="12.75"/>
    <row r="227" s="344" customFormat="1" ht="12.75"/>
    <row r="228" s="344" customFormat="1" ht="12.75"/>
    <row r="229" s="344" customFormat="1" ht="12.75"/>
    <row r="230" s="344" customFormat="1" ht="12.75"/>
    <row r="231" s="344" customFormat="1" ht="12.75"/>
    <row r="232" s="344" customFormat="1" ht="12.75"/>
    <row r="233" s="344" customFormat="1" ht="12.75"/>
    <row r="234" s="344" customFormat="1" ht="12.75"/>
    <row r="235" s="344" customFormat="1" ht="12.75"/>
    <row r="236" s="344" customFormat="1" ht="12.75"/>
    <row r="237" s="344" customFormat="1" ht="12.75"/>
    <row r="238" s="344" customFormat="1" ht="12.75"/>
    <row r="239" s="344" customFormat="1" ht="12.75"/>
    <row r="240" s="344" customFormat="1" ht="12.75"/>
    <row r="241" s="344" customFormat="1" ht="12.75"/>
    <row r="242" s="344" customFormat="1" ht="12.75"/>
    <row r="243" s="344" customFormat="1" ht="12.75"/>
    <row r="244" s="344" customFormat="1" ht="12.75"/>
    <row r="245" s="344" customFormat="1" ht="12.75"/>
  </sheetData>
  <sheetProtection password="EF65"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48" right="0.3937007874015748" top="0.3937007874015748" bottom="0.3937007874015748" header="0.31496062992125984" footer="0.31496062992125984"/>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8000860214233"/>
    <outlinePr summaryBelow="0" summaryRight="0"/>
    <pageSetUpPr fitToPage="1"/>
  </sheetPr>
  <dimension ref="A1:U201"/>
  <sheetViews>
    <sheetView showZeros="0" showOutlineSymbols="0" workbookViewId="0" topLeftCell="A16">
      <selection pane="topLeft" activeCell="L42" sqref="L42"/>
    </sheetView>
  </sheetViews>
  <sheetFormatPr defaultColWidth="9.144285714285713" defaultRowHeight="12.75"/>
  <cols>
    <col min="1" max="1" width="10.714285714285714" style="2" customWidth="1"/>
    <col min="2" max="2" width="3.5714285714285716" style="2" customWidth="1"/>
    <col min="3" max="3" width="9.142857142857142" style="1"/>
    <col min="4" max="4" width="3.4285714285714284" style="2" customWidth="1"/>
    <col min="5" max="5" width="8.285714285714286" style="2" customWidth="1"/>
    <col min="6" max="6" width="11" style="1" customWidth="1"/>
    <col min="7" max="7" width="3.857142857142857" style="2" customWidth="1"/>
    <col min="8" max="8" width="11" style="2" customWidth="1"/>
    <col min="9" max="9" width="3.857142857142857" style="2" customWidth="1"/>
    <col min="10" max="10" width="14" style="2" customWidth="1"/>
    <col min="11" max="11" width="5" style="2" customWidth="1"/>
    <col min="12" max="12" width="13.714285714285714" style="2" customWidth="1"/>
    <col min="13" max="16384" width="9.142857142857142" style="1"/>
  </cols>
  <sheetData>
    <row r="1" spans="1:12" ht="18" customHeight="1">
      <c r="A1" s="612" t="s">
        <v>281</v>
      </c>
      <c r="B1" s="600"/>
      <c r="C1" s="600"/>
      <c r="D1" s="600"/>
      <c r="E1" s="600"/>
      <c r="F1" s="600"/>
      <c r="G1" s="600"/>
      <c r="H1" s="600"/>
      <c r="I1" s="600"/>
      <c r="J1" s="600"/>
      <c r="K1" s="600"/>
      <c r="L1" s="600"/>
    </row>
    <row r="2" spans="1:12" ht="12" customHeight="1" thickBot="1">
      <c r="A2" s="579" t="s">
        <v>133</v>
      </c>
      <c r="B2" s="564"/>
      <c r="C2" s="564"/>
      <c r="D2" s="564"/>
      <c r="E2" s="564"/>
      <c r="F2" s="564"/>
      <c r="G2" s="564"/>
      <c r="H2" s="548"/>
      <c r="I2" s="548"/>
      <c r="J2" s="548"/>
      <c r="K2" s="548"/>
      <c r="L2" s="548"/>
    </row>
    <row r="3" spans="1:12" ht="18" customHeight="1" thickBot="1">
      <c r="A3" s="616">
        <f>+ZAKL_DATA!B13</f>
        <v>0.0</v>
      </c>
      <c r="B3" s="617"/>
      <c r="C3" s="617"/>
      <c r="D3" s="617"/>
      <c r="E3" s="618"/>
      <c r="F3" s="628"/>
      <c r="G3" s="564"/>
      <c r="H3" s="619" t="s">
        <v>360</v>
      </c>
      <c r="I3" s="620"/>
      <c r="J3" s="620"/>
      <c r="K3" s="620"/>
      <c r="L3" s="621"/>
    </row>
    <row r="4" spans="1:12" ht="12" customHeight="1" thickBot="1">
      <c r="A4" s="593" t="s">
        <v>132</v>
      </c>
      <c r="B4" s="594"/>
      <c r="C4" s="594"/>
      <c r="D4" s="594"/>
      <c r="E4" s="594"/>
      <c r="F4" s="564"/>
      <c r="G4" s="564"/>
      <c r="H4" s="622"/>
      <c r="I4" s="623"/>
      <c r="J4" s="623"/>
      <c r="K4" s="623"/>
      <c r="L4" s="624"/>
    </row>
    <row r="5" spans="1:12" ht="18" customHeight="1" thickBot="1">
      <c r="A5" s="616">
        <f>+ZAKL_DATA!B14</f>
        <v>0.0</v>
      </c>
      <c r="B5" s="617"/>
      <c r="C5" s="617"/>
      <c r="D5" s="617"/>
      <c r="E5" s="618"/>
      <c r="F5" s="564"/>
      <c r="G5" s="564"/>
      <c r="H5" s="622"/>
      <c r="I5" s="623"/>
      <c r="J5" s="623"/>
      <c r="K5" s="623"/>
      <c r="L5" s="624"/>
    </row>
    <row r="6" spans="1:12" ht="12" customHeight="1" thickBot="1">
      <c r="A6" s="613" t="s">
        <v>200</v>
      </c>
      <c r="B6" s="614"/>
      <c r="C6" s="614"/>
      <c r="D6" s="614"/>
      <c r="E6" s="614"/>
      <c r="F6" s="564"/>
      <c r="G6" s="564"/>
      <c r="H6" s="622"/>
      <c r="I6" s="623"/>
      <c r="J6" s="623"/>
      <c r="K6" s="623"/>
      <c r="L6" s="624"/>
    </row>
    <row r="7" spans="1:12" ht="18" customHeight="1" thickBot="1">
      <c r="A7" s="630" t="str">
        <f>+ZAKL_DATA!D2</f>
        <v>CZ</v>
      </c>
      <c r="B7" s="631"/>
      <c r="C7" s="631"/>
      <c r="D7" s="631"/>
      <c r="E7" s="632"/>
      <c r="F7" s="564"/>
      <c r="G7" s="564"/>
      <c r="H7" s="622"/>
      <c r="I7" s="623"/>
      <c r="J7" s="623"/>
      <c r="K7" s="623"/>
      <c r="L7" s="624"/>
    </row>
    <row r="8" spans="1:12" ht="12" customHeight="1" thickBot="1">
      <c r="A8" s="613" t="s">
        <v>266</v>
      </c>
      <c r="B8" s="614"/>
      <c r="C8" s="614"/>
      <c r="D8" s="614"/>
      <c r="E8" s="614"/>
      <c r="F8" s="564"/>
      <c r="G8" s="564"/>
      <c r="H8" s="622"/>
      <c r="I8" s="623"/>
      <c r="J8" s="623"/>
      <c r="K8" s="623"/>
      <c r="L8" s="624"/>
    </row>
    <row r="9" spans="1:12" ht="18" customHeight="1" thickBot="1">
      <c r="A9" s="589" t="str">
        <f>+MID(A7,3,10)</f>
        <v/>
      </c>
      <c r="B9" s="590"/>
      <c r="C9" s="590"/>
      <c r="D9" s="590"/>
      <c r="E9" s="615"/>
      <c r="F9" s="564"/>
      <c r="G9" s="564"/>
      <c r="H9" s="622"/>
      <c r="I9" s="623"/>
      <c r="J9" s="623"/>
      <c r="K9" s="623"/>
      <c r="L9" s="624"/>
    </row>
    <row r="10" spans="1:12" ht="11.1" customHeight="1" thickBot="1">
      <c r="A10" s="579" t="s">
        <v>267</v>
      </c>
      <c r="B10" s="564"/>
      <c r="C10" s="564"/>
      <c r="D10" s="564"/>
      <c r="E10" s="564"/>
      <c r="F10" s="564"/>
      <c r="G10" s="564"/>
      <c r="H10" s="625"/>
      <c r="I10" s="626"/>
      <c r="J10" s="626"/>
      <c r="K10" s="626"/>
      <c r="L10" s="627"/>
    </row>
    <row r="11" spans="1:12" ht="18" customHeight="1" thickBot="1">
      <c r="A11" s="143" t="s">
        <v>197</v>
      </c>
      <c r="B11" s="144"/>
      <c r="C11" s="143" t="s">
        <v>160</v>
      </c>
      <c r="D11" s="415" t="s">
        <v>3560</v>
      </c>
      <c r="E11" s="143" t="s">
        <v>160</v>
      </c>
      <c r="F11" s="564"/>
      <c r="G11" s="564"/>
      <c r="H11" s="629"/>
      <c r="I11" s="629"/>
      <c r="J11" s="629"/>
      <c r="K11" s="629"/>
      <c r="L11" s="629"/>
    </row>
    <row r="12" spans="1:12" ht="5.1" customHeight="1" thickBot="1">
      <c r="A12" s="576"/>
      <c r="B12" s="564"/>
      <c r="C12" s="564"/>
      <c r="D12" s="564"/>
      <c r="E12" s="564"/>
      <c r="F12" s="564"/>
      <c r="G12" s="564"/>
      <c r="H12" s="564"/>
      <c r="I12" s="564"/>
      <c r="J12" s="564"/>
      <c r="K12" s="564"/>
      <c r="L12" s="564"/>
    </row>
    <row r="13" spans="1:12" s="5" customFormat="1" ht="11.1" customHeight="1">
      <c r="A13" s="588" t="s">
        <v>205</v>
      </c>
      <c r="B13" s="574"/>
      <c r="C13" s="574"/>
      <c r="D13" s="575"/>
      <c r="E13" s="569" t="s">
        <v>161</v>
      </c>
      <c r="F13" s="570"/>
      <c r="G13" s="586"/>
      <c r="H13" s="587"/>
      <c r="I13" s="573" t="s">
        <v>178</v>
      </c>
      <c r="J13" s="574"/>
      <c r="K13" s="575"/>
      <c r="L13" s="577">
        <v>1.0</v>
      </c>
    </row>
    <row r="14" spans="1:12" s="5" customFormat="1" ht="11.1" customHeight="1" thickBot="1">
      <c r="A14" s="574"/>
      <c r="B14" s="574"/>
      <c r="C14" s="574"/>
      <c r="D14" s="575"/>
      <c r="E14" s="571"/>
      <c r="F14" s="572"/>
      <c r="G14" s="586"/>
      <c r="H14" s="587"/>
      <c r="I14" s="574"/>
      <c r="J14" s="574"/>
      <c r="K14" s="575"/>
      <c r="L14" s="578"/>
    </row>
    <row r="15" spans="1:12" s="5" customFormat="1" ht="5.1" customHeight="1" thickBot="1">
      <c r="A15" s="576"/>
      <c r="B15" s="564"/>
      <c r="C15" s="564"/>
      <c r="D15" s="564"/>
      <c r="E15" s="564"/>
      <c r="F15" s="564"/>
      <c r="G15" s="564"/>
      <c r="H15" s="564"/>
      <c r="I15" s="564"/>
      <c r="J15" s="564"/>
      <c r="K15" s="564"/>
      <c r="L15" s="564"/>
    </row>
    <row r="16" spans="1:12" s="5" customFormat="1" ht="15.95" customHeight="1" thickBot="1">
      <c r="A16" s="579" t="s">
        <v>282</v>
      </c>
      <c r="B16" s="564"/>
      <c r="C16" s="564"/>
      <c r="D16" s="602"/>
      <c r="E16" s="146" t="s">
        <v>198</v>
      </c>
      <c r="F16" s="611"/>
      <c r="G16" s="564"/>
      <c r="H16" s="564"/>
      <c r="I16" s="579" t="s">
        <v>346</v>
      </c>
      <c r="J16" s="579"/>
      <c r="K16" s="580"/>
      <c r="L16" s="148">
        <v>2.0</v>
      </c>
    </row>
    <row r="17" spans="1:12" s="5" customFormat="1" ht="5.1" customHeight="1" thickBot="1">
      <c r="A17" s="576"/>
      <c r="B17" s="564"/>
      <c r="C17" s="564"/>
      <c r="D17" s="564"/>
      <c r="E17" s="564"/>
      <c r="F17" s="564"/>
      <c r="G17" s="564"/>
      <c r="H17" s="564"/>
      <c r="I17" s="564"/>
      <c r="J17" s="564"/>
      <c r="K17" s="564"/>
      <c r="L17" s="564"/>
    </row>
    <row r="18" spans="1:12" s="5" customFormat="1" ht="15.95" customHeight="1" thickBot="1">
      <c r="A18" s="581" t="s">
        <v>3561</v>
      </c>
      <c r="B18" s="582"/>
      <c r="C18" s="582"/>
      <c r="D18" s="582"/>
      <c r="E18" s="583"/>
      <c r="F18" s="564"/>
      <c r="G18" s="584" t="s">
        <v>9064</v>
      </c>
      <c r="H18" s="585"/>
      <c r="I18" s="579" t="s">
        <v>347</v>
      </c>
      <c r="J18" s="579"/>
      <c r="K18" s="580"/>
      <c r="L18" s="148">
        <v>0.0</v>
      </c>
    </row>
    <row r="19" spans="1:12" s="5" customFormat="1" ht="5.1" customHeight="1" thickBot="1">
      <c r="A19" s="576"/>
      <c r="B19" s="564"/>
      <c r="C19" s="564"/>
      <c r="D19" s="564"/>
      <c r="E19" s="564"/>
      <c r="F19" s="564"/>
      <c r="G19" s="564"/>
      <c r="H19" s="564"/>
      <c r="I19" s="564"/>
      <c r="J19" s="564"/>
      <c r="K19" s="564"/>
      <c r="L19" s="564"/>
    </row>
    <row r="20" spans="1:12" ht="15.95" customHeight="1" thickBot="1">
      <c r="A20" s="581" t="s">
        <v>290</v>
      </c>
      <c r="B20" s="582"/>
      <c r="C20" s="582"/>
      <c r="D20" s="582"/>
      <c r="E20" s="583"/>
      <c r="F20" s="146" t="s">
        <v>102</v>
      </c>
      <c r="G20" s="563" t="s">
        <v>206</v>
      </c>
      <c r="H20" s="564"/>
      <c r="I20" s="564"/>
      <c r="J20" s="564"/>
      <c r="K20" s="564"/>
      <c r="L20" s="564"/>
    </row>
    <row r="21" spans="1:12" ht="5.1" customHeight="1">
      <c r="A21" s="576"/>
      <c r="B21" s="564"/>
      <c r="C21" s="564"/>
      <c r="D21" s="564"/>
      <c r="E21" s="564"/>
      <c r="F21" s="564"/>
      <c r="G21" s="564"/>
      <c r="H21" s="564"/>
      <c r="I21" s="564"/>
      <c r="J21" s="564"/>
      <c r="K21" s="564"/>
      <c r="L21" s="564"/>
    </row>
    <row r="22" spans="1:12" ht="24" customHeight="1">
      <c r="A22" s="605" t="s">
        <v>162</v>
      </c>
      <c r="B22" s="606"/>
      <c r="C22" s="606"/>
      <c r="D22" s="606"/>
      <c r="E22" s="606"/>
      <c r="F22" s="606"/>
      <c r="G22" s="606"/>
      <c r="H22" s="606"/>
      <c r="I22" s="606"/>
      <c r="J22" s="606"/>
      <c r="K22" s="606"/>
      <c r="L22" s="606"/>
    </row>
    <row r="23" spans="1:12" ht="24" customHeight="1">
      <c r="A23" s="603" t="s">
        <v>191</v>
      </c>
      <c r="B23" s="604"/>
      <c r="C23" s="604"/>
      <c r="D23" s="604"/>
      <c r="E23" s="604"/>
      <c r="F23" s="604"/>
      <c r="G23" s="604"/>
      <c r="H23" s="604"/>
      <c r="I23" s="604"/>
      <c r="J23" s="604"/>
      <c r="K23" s="604"/>
      <c r="L23" s="604"/>
    </row>
    <row r="24" spans="1:12" ht="14.1" customHeight="1">
      <c r="A24" s="565" t="s">
        <v>9026</v>
      </c>
      <c r="B24" s="565"/>
      <c r="C24" s="565"/>
      <c r="D24" s="565"/>
      <c r="E24" s="565"/>
      <c r="F24" s="565"/>
      <c r="G24" s="565"/>
      <c r="H24" s="565"/>
      <c r="I24" s="565"/>
      <c r="J24" s="565"/>
      <c r="K24" s="565"/>
      <c r="L24" s="565"/>
    </row>
    <row r="25" spans="1:12" ht="17.25" customHeight="1" thickBot="1">
      <c r="A25" s="599" t="s">
        <v>268</v>
      </c>
      <c r="B25" s="600"/>
      <c r="C25" s="600"/>
      <c r="D25" s="600"/>
      <c r="E25" s="600"/>
      <c r="F25" s="600"/>
      <c r="G25" s="600"/>
      <c r="H25" s="550"/>
      <c r="I25" s="550"/>
      <c r="J25" s="550"/>
      <c r="K25" s="550"/>
      <c r="L25" s="550"/>
    </row>
    <row r="26" spans="1:12" ht="17.25" customHeight="1" thickBot="1">
      <c r="A26" s="601" t="s">
        <v>269</v>
      </c>
      <c r="B26" s="564"/>
      <c r="C26" s="564"/>
      <c r="D26" s="564"/>
      <c r="E26" s="602"/>
      <c r="F26" s="149">
        <v>43831.0</v>
      </c>
      <c r="G26" s="196" t="s">
        <v>199</v>
      </c>
      <c r="H26" s="149">
        <v>44196.0</v>
      </c>
      <c r="I26" s="607"/>
      <c r="J26" s="550"/>
      <c r="K26" s="550"/>
      <c r="L26" s="550"/>
    </row>
    <row r="27" spans="1:12" s="5" customFormat="1" ht="12.75">
      <c r="A27" s="595" t="s">
        <v>134</v>
      </c>
      <c r="B27" s="564"/>
      <c r="C27" s="564"/>
      <c r="D27" s="564"/>
      <c r="E27" s="564"/>
      <c r="F27" s="564"/>
      <c r="G27" s="564"/>
      <c r="H27" s="564"/>
      <c r="I27" s="564"/>
      <c r="J27" s="564"/>
      <c r="K27" s="564"/>
      <c r="L27" s="564"/>
    </row>
    <row r="28" spans="1:12" ht="12.75" customHeight="1" thickBot="1">
      <c r="A28" s="593" t="s">
        <v>371</v>
      </c>
      <c r="B28" s="594"/>
      <c r="C28" s="594"/>
      <c r="D28" s="594"/>
      <c r="E28" s="594"/>
      <c r="F28" s="594"/>
      <c r="G28" s="594"/>
      <c r="H28" s="594"/>
      <c r="I28" s="594"/>
      <c r="J28" s="594"/>
      <c r="K28" s="594"/>
      <c r="L28" s="594"/>
    </row>
    <row r="29" spans="1:12" ht="18" customHeight="1" thickBot="1">
      <c r="A29" s="566" t="str">
        <f>+CONCATENATE(ZAKL_DATA!D4,", ",ZAKL_DATA!D7)</f>
        <v xml:space="preserve">, </v>
      </c>
      <c r="B29" s="567"/>
      <c r="C29" s="567"/>
      <c r="D29" s="567"/>
      <c r="E29" s="567"/>
      <c r="F29" s="567"/>
      <c r="G29" s="567"/>
      <c r="H29" s="567"/>
      <c r="I29" s="567"/>
      <c r="J29" s="567"/>
      <c r="K29" s="567"/>
      <c r="L29" s="568"/>
    </row>
    <row r="30" spans="1:12" ht="5.1" customHeight="1" thickBot="1">
      <c r="A30" s="576"/>
      <c r="B30" s="564"/>
      <c r="C30" s="564"/>
      <c r="D30" s="564"/>
      <c r="E30" s="564"/>
      <c r="F30" s="564"/>
      <c r="G30" s="564"/>
      <c r="H30" s="564"/>
      <c r="I30" s="564"/>
      <c r="J30" s="564"/>
      <c r="K30" s="564"/>
      <c r="L30" s="564"/>
    </row>
    <row r="31" spans="1:12" ht="18" customHeight="1" thickBot="1">
      <c r="A31" s="608"/>
      <c r="B31" s="609"/>
      <c r="C31" s="609"/>
      <c r="D31" s="609"/>
      <c r="E31" s="609"/>
      <c r="F31" s="609"/>
      <c r="G31" s="609"/>
      <c r="H31" s="609"/>
      <c r="I31" s="609"/>
      <c r="J31" s="609"/>
      <c r="K31" s="609"/>
      <c r="L31" s="610"/>
    </row>
    <row r="32" spans="1:12" ht="12.95" customHeight="1">
      <c r="A32" s="579" t="s">
        <v>372</v>
      </c>
      <c r="B32" s="564"/>
      <c r="C32" s="564"/>
      <c r="D32" s="564"/>
      <c r="E32" s="564"/>
      <c r="F32" s="564"/>
      <c r="G32" s="564"/>
      <c r="H32" s="564"/>
      <c r="I32" s="564"/>
      <c r="J32" s="564"/>
      <c r="K32" s="564"/>
      <c r="L32" s="564"/>
    </row>
    <row r="33" spans="1:12" ht="12.95" customHeight="1" thickBot="1">
      <c r="A33" s="579" t="s">
        <v>358</v>
      </c>
      <c r="B33" s="564"/>
      <c r="C33" s="564"/>
      <c r="D33" s="564"/>
      <c r="E33" s="564"/>
      <c r="F33" s="564"/>
      <c r="G33" s="564"/>
      <c r="H33" s="564"/>
      <c r="I33" s="564"/>
      <c r="J33" s="564"/>
      <c r="K33" s="564"/>
      <c r="L33" s="564"/>
    </row>
    <row r="34" spans="1:12" ht="18" customHeight="1" thickBot="1">
      <c r="A34" s="589" t="str">
        <f>+CONCATENATE(ZAKL_DATA!B16," ",ZAKL_DATA!B17)</f>
        <v xml:space="preserve"> </v>
      </c>
      <c r="B34" s="591"/>
      <c r="C34" s="591"/>
      <c r="D34" s="591"/>
      <c r="E34" s="591"/>
      <c r="F34" s="591"/>
      <c r="G34" s="591"/>
      <c r="H34" s="591"/>
      <c r="I34" s="591"/>
      <c r="J34" s="591"/>
      <c r="K34" s="591"/>
      <c r="L34" s="596"/>
    </row>
    <row r="35" spans="1:12" ht="12.95" customHeight="1" thickBot="1">
      <c r="A35" s="597" t="s">
        <v>261</v>
      </c>
      <c r="B35" s="598"/>
      <c r="C35" s="598"/>
      <c r="D35" s="598"/>
      <c r="E35" s="598"/>
      <c r="F35" s="598"/>
      <c r="G35" s="598"/>
      <c r="H35" s="594"/>
      <c r="I35" s="594"/>
      <c r="J35" s="594"/>
      <c r="K35" s="564"/>
      <c r="L35" s="150" t="s">
        <v>262</v>
      </c>
    </row>
    <row r="36" spans="1:12" ht="18" customHeight="1" thickBot="1">
      <c r="A36" s="589">
        <f>+ZAKL_DATA!B18</f>
        <v>0.0</v>
      </c>
      <c r="B36" s="590"/>
      <c r="C36" s="590"/>
      <c r="D36" s="590"/>
      <c r="E36" s="590"/>
      <c r="F36" s="590"/>
      <c r="G36" s="591"/>
      <c r="H36" s="591"/>
      <c r="I36" s="591"/>
      <c r="J36" s="592"/>
      <c r="K36" s="151"/>
      <c r="L36" s="152">
        <f>+ZAKL_DATA!B19</f>
        <v>0.0</v>
      </c>
    </row>
    <row r="37" spans="1:21" ht="12.95" customHeight="1" thickBot="1">
      <c r="A37" s="652" t="s">
        <v>263</v>
      </c>
      <c r="B37" s="651"/>
      <c r="C37" s="651"/>
      <c r="D37" s="651"/>
      <c r="E37" s="651"/>
      <c r="F37" s="651"/>
      <c r="G37" s="650" t="s">
        <v>264</v>
      </c>
      <c r="H37" s="651"/>
      <c r="I37" s="651"/>
      <c r="J37" s="651"/>
      <c r="K37" s="579"/>
      <c r="L37" s="564"/>
      <c r="N37" s="637"/>
      <c r="O37" s="638"/>
      <c r="P37" s="638"/>
      <c r="Q37" s="638"/>
      <c r="R37" s="637"/>
      <c r="S37" s="638"/>
      <c r="T37" s="638"/>
      <c r="U37" s="638"/>
    </row>
    <row r="38" spans="1:21" ht="18" customHeight="1" thickBot="1">
      <c r="A38" s="589">
        <f>+ZAKL_DATA!B20</f>
        <v>0.0</v>
      </c>
      <c r="B38" s="591"/>
      <c r="C38" s="596"/>
      <c r="D38" s="343"/>
      <c r="E38" s="152"/>
      <c r="F38" s="343"/>
      <c r="G38" s="641">
        <f>+ZAKL_DATA!B25</f>
        <v>0.0</v>
      </c>
      <c r="H38" s="642"/>
      <c r="I38" s="643"/>
      <c r="J38" s="653"/>
      <c r="K38" s="564"/>
      <c r="L38" s="564"/>
      <c r="M38" s="56"/>
      <c r="N38" s="639"/>
      <c r="O38" s="640"/>
      <c r="P38" s="640"/>
      <c r="Q38" s="56"/>
      <c r="R38" s="639"/>
      <c r="S38" s="640"/>
      <c r="T38" s="640"/>
      <c r="U38" s="56"/>
    </row>
    <row r="39" spans="1:12" ht="9" customHeight="1">
      <c r="A39" s="579"/>
      <c r="B39" s="564"/>
      <c r="C39" s="564"/>
      <c r="D39" s="564"/>
      <c r="E39" s="564"/>
      <c r="F39" s="564"/>
      <c r="G39" s="564"/>
      <c r="H39" s="564"/>
      <c r="I39" s="564"/>
      <c r="J39" s="564"/>
      <c r="K39" s="564"/>
      <c r="L39" s="564"/>
    </row>
    <row r="40" spans="1:12" ht="15.95" customHeight="1">
      <c r="A40" s="654" t="s">
        <v>9099</v>
      </c>
      <c r="B40" s="564"/>
      <c r="C40" s="564"/>
      <c r="D40" s="564"/>
      <c r="E40" s="564"/>
      <c r="F40" s="564"/>
      <c r="G40" s="564"/>
      <c r="H40" s="564"/>
      <c r="I40" s="564"/>
      <c r="J40" s="564"/>
      <c r="K40" s="469" t="s">
        <v>1534</v>
      </c>
      <c r="L40" s="153" t="s">
        <v>9068</v>
      </c>
    </row>
    <row r="41" spans="1:12" ht="9" customHeight="1">
      <c r="A41" s="576"/>
      <c r="B41" s="564"/>
      <c r="C41" s="564"/>
      <c r="D41" s="564"/>
      <c r="E41" s="564"/>
      <c r="F41" s="564"/>
      <c r="G41" s="564"/>
      <c r="H41" s="564"/>
      <c r="I41" s="564"/>
      <c r="J41" s="564"/>
      <c r="K41" s="564"/>
      <c r="L41" s="564"/>
    </row>
    <row r="42" spans="1:12" ht="15.95" customHeight="1">
      <c r="A42" s="579" t="s">
        <v>9123</v>
      </c>
      <c r="B42" s="644"/>
      <c r="C42" s="644"/>
      <c r="D42" s="644"/>
      <c r="E42" s="644"/>
      <c r="F42" s="644"/>
      <c r="G42" s="644"/>
      <c r="H42" s="644"/>
      <c r="I42" s="644"/>
      <c r="J42" s="645"/>
      <c r="K42" s="646"/>
      <c r="L42" s="153" t="s">
        <v>9064</v>
      </c>
    </row>
    <row r="43" spans="1:12" ht="9" customHeight="1">
      <c r="A43" s="576"/>
      <c r="B43" s="564"/>
      <c r="C43" s="564"/>
      <c r="D43" s="564"/>
      <c r="E43" s="564"/>
      <c r="F43" s="564"/>
      <c r="G43" s="564"/>
      <c r="H43" s="564"/>
      <c r="I43" s="564"/>
      <c r="J43" s="564"/>
      <c r="K43" s="564"/>
      <c r="L43" s="564"/>
    </row>
    <row r="44" spans="1:12" ht="15.95" customHeight="1">
      <c r="A44" s="579" t="s">
        <v>9124</v>
      </c>
      <c r="B44" s="644"/>
      <c r="C44" s="644"/>
      <c r="D44" s="644"/>
      <c r="E44" s="644"/>
      <c r="F44" s="644"/>
      <c r="G44" s="644"/>
      <c r="H44" s="644"/>
      <c r="I44" s="644"/>
      <c r="J44" s="646"/>
      <c r="K44" s="647"/>
      <c r="L44" s="648"/>
    </row>
    <row r="45" spans="1:12" ht="9" customHeight="1">
      <c r="A45" s="576"/>
      <c r="B45" s="564"/>
      <c r="C45" s="564"/>
      <c r="D45" s="564"/>
      <c r="E45" s="564"/>
      <c r="F45" s="564"/>
      <c r="G45" s="564"/>
      <c r="H45" s="564"/>
      <c r="I45" s="564"/>
      <c r="J45" s="564"/>
      <c r="K45" s="564"/>
      <c r="L45" s="564"/>
    </row>
    <row r="46" spans="1:12" ht="15.95" customHeight="1">
      <c r="A46" s="579" t="s">
        <v>250</v>
      </c>
      <c r="B46" s="644"/>
      <c r="C46" s="644"/>
      <c r="D46" s="644"/>
      <c r="E46" s="644"/>
      <c r="F46" s="644"/>
      <c r="G46" s="644"/>
      <c r="H46" s="644"/>
      <c r="I46" s="644"/>
      <c r="J46" s="645"/>
      <c r="K46" s="646"/>
      <c r="L46" s="153" t="s">
        <v>9064</v>
      </c>
    </row>
    <row r="47" spans="1:12" ht="8.25" customHeight="1">
      <c r="A47" s="576"/>
      <c r="B47" s="564"/>
      <c r="C47" s="564"/>
      <c r="D47" s="564"/>
      <c r="E47" s="564"/>
      <c r="F47" s="564"/>
      <c r="G47" s="564"/>
      <c r="H47" s="564"/>
      <c r="I47" s="564"/>
      <c r="J47" s="564"/>
      <c r="K47" s="564"/>
      <c r="L47" s="564"/>
    </row>
    <row r="48" spans="1:12" ht="15.95" customHeight="1">
      <c r="A48" s="579" t="s">
        <v>140</v>
      </c>
      <c r="B48" s="645"/>
      <c r="C48" s="645"/>
      <c r="D48" s="645"/>
      <c r="E48" s="645"/>
      <c r="F48" s="645"/>
      <c r="G48" s="645"/>
      <c r="H48" s="645"/>
      <c r="I48" s="646"/>
      <c r="J48" s="153" t="s">
        <v>9065</v>
      </c>
      <c r="K48" s="142"/>
      <c r="L48" s="154" t="s">
        <v>9028</v>
      </c>
    </row>
    <row r="49" spans="1:12" ht="9" customHeight="1">
      <c r="A49" s="576"/>
      <c r="B49" s="564"/>
      <c r="C49" s="564"/>
      <c r="D49" s="564"/>
      <c r="E49" s="564"/>
      <c r="F49" s="564"/>
      <c r="G49" s="564"/>
      <c r="H49" s="564"/>
      <c r="I49" s="564"/>
      <c r="J49" s="564"/>
      <c r="K49" s="564"/>
      <c r="L49" s="564"/>
    </row>
    <row r="50" spans="1:12" ht="15.75" customHeight="1">
      <c r="A50" s="649" t="s">
        <v>3562</v>
      </c>
      <c r="B50" s="649"/>
      <c r="C50" s="649"/>
      <c r="D50" s="649"/>
      <c r="E50" s="649"/>
      <c r="F50" s="649"/>
      <c r="G50" s="649"/>
      <c r="H50" s="649"/>
      <c r="I50" s="649"/>
      <c r="J50" s="649"/>
      <c r="K50" s="428" t="s">
        <v>1534</v>
      </c>
      <c r="L50" s="153" t="s">
        <v>3613</v>
      </c>
    </row>
    <row r="51" spans="1:12" ht="9" customHeight="1">
      <c r="A51" s="576"/>
      <c r="B51" s="564"/>
      <c r="C51" s="564"/>
      <c r="D51" s="564"/>
      <c r="E51" s="564"/>
      <c r="F51" s="564"/>
      <c r="G51" s="564"/>
      <c r="H51" s="564"/>
      <c r="I51" s="564"/>
      <c r="J51" s="564"/>
      <c r="K51" s="564"/>
      <c r="L51" s="564"/>
    </row>
    <row r="52" spans="1:12" ht="15.95" customHeight="1" thickBot="1">
      <c r="A52" s="593" t="s">
        <v>3563</v>
      </c>
      <c r="B52" s="634"/>
      <c r="C52" s="634"/>
      <c r="D52" s="634"/>
      <c r="E52" s="634"/>
      <c r="F52" s="634"/>
      <c r="G52" s="634"/>
      <c r="H52" s="634"/>
      <c r="I52" s="634"/>
      <c r="J52" s="634"/>
      <c r="K52" s="581" t="s">
        <v>139</v>
      </c>
      <c r="L52" s="564"/>
    </row>
    <row r="53" spans="1:12" ht="18" customHeight="1" thickBot="1">
      <c r="A53" s="616">
        <f>+ZAKL_DATA!B29</f>
        <v>0.0</v>
      </c>
      <c r="B53" s="617"/>
      <c r="C53" s="617"/>
      <c r="D53" s="617"/>
      <c r="E53" s="617"/>
      <c r="F53" s="617"/>
      <c r="G53" s="617"/>
      <c r="H53" s="617"/>
      <c r="I53" s="617"/>
      <c r="J53" s="618"/>
      <c r="K53" s="142"/>
      <c r="L53" s="155"/>
    </row>
    <row r="54" spans="1:12" ht="5.1" customHeight="1" thickBot="1">
      <c r="A54" s="576"/>
      <c r="B54" s="564"/>
      <c r="C54" s="564"/>
      <c r="D54" s="564"/>
      <c r="E54" s="564"/>
      <c r="F54" s="564"/>
      <c r="G54" s="564"/>
      <c r="H54" s="564"/>
      <c r="I54" s="564"/>
      <c r="J54" s="564"/>
      <c r="K54" s="564"/>
      <c r="L54" s="564"/>
    </row>
    <row r="55" spans="1:12" ht="18" customHeight="1" thickBot="1">
      <c r="A55" s="616"/>
      <c r="B55" s="617"/>
      <c r="C55" s="617"/>
      <c r="D55" s="617"/>
      <c r="E55" s="617"/>
      <c r="F55" s="617"/>
      <c r="G55" s="617"/>
      <c r="H55" s="617"/>
      <c r="I55" s="617"/>
      <c r="J55" s="618"/>
      <c r="K55" s="142"/>
      <c r="L55" s="155"/>
    </row>
    <row r="56" spans="1:12" ht="9.95" customHeight="1">
      <c r="A56" s="633" t="s">
        <v>359</v>
      </c>
      <c r="B56" s="564"/>
      <c r="C56" s="564"/>
      <c r="D56" s="564"/>
      <c r="E56" s="564"/>
      <c r="F56" s="564"/>
      <c r="G56" s="564"/>
      <c r="H56" s="564"/>
      <c r="I56" s="564"/>
      <c r="J56" s="564"/>
      <c r="K56" s="564"/>
      <c r="L56" s="564"/>
    </row>
    <row r="57" spans="1:12" ht="9.95" customHeight="1">
      <c r="A57" s="633">
        <f>+ZAKL_DATA!A44</f>
        <v>0.0</v>
      </c>
      <c r="B57" s="564"/>
      <c r="C57" s="564"/>
      <c r="D57" s="564"/>
      <c r="E57" s="564"/>
      <c r="F57" s="564"/>
      <c r="G57" s="564"/>
      <c r="H57" s="564"/>
      <c r="I57" s="564"/>
      <c r="J57" s="564"/>
      <c r="K57" s="564"/>
      <c r="L57" s="564"/>
    </row>
    <row r="58" spans="1:12" ht="19.5" customHeight="1">
      <c r="A58" s="636" t="s">
        <v>9125</v>
      </c>
      <c r="B58" s="564"/>
      <c r="C58" s="564"/>
      <c r="D58" s="564"/>
      <c r="E58" s="564"/>
      <c r="F58" s="635" t="s">
        <v>9126</v>
      </c>
      <c r="G58" s="574"/>
      <c r="H58" s="574"/>
      <c r="I58" s="574"/>
      <c r="J58" s="574"/>
      <c r="K58" s="574"/>
      <c r="L58" s="574"/>
    </row>
    <row r="59" spans="1:12" ht="12.75">
      <c r="A59" s="612">
        <v>1.0</v>
      </c>
      <c r="B59" s="612"/>
      <c r="C59" s="612"/>
      <c r="D59" s="612"/>
      <c r="E59" s="612"/>
      <c r="F59" s="612"/>
      <c r="G59" s="612"/>
      <c r="H59" s="612"/>
      <c r="I59" s="612"/>
      <c r="J59" s="612"/>
      <c r="K59" s="612"/>
      <c r="L59" s="612"/>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5">
        <v>1.0</v>
      </c>
    </row>
  </sheetData>
  <sheetProtection algorithmName="SHA-512" hashValue="TnaA7RL9zb/C9eNHSayrHL37V/Dlk8r0kRR8vSR5RfMMbWgYHKA8/BLIwPn3JqaZ9eFdE6T1ag+LaN/u/Brscw==" saltValue="zFjE47J87AUw81IRTzx4ag==" spinCount="100000" sheet="1" objects="1" scenarios="1"/>
  <mergeCells count="81">
    <mergeCell ref="G37:J37"/>
    <mergeCell ref="A39:L39"/>
    <mergeCell ref="A45:L45"/>
    <mergeCell ref="A49:L49"/>
    <mergeCell ref="A48:I48"/>
    <mergeCell ref="A37:F37"/>
    <mergeCell ref="J38:L38"/>
    <mergeCell ref="A40:J40"/>
    <mergeCell ref="A51:L51"/>
    <mergeCell ref="G38:I38"/>
    <mergeCell ref="A43:L43"/>
    <mergeCell ref="A41:L41"/>
    <mergeCell ref="A47:L47"/>
    <mergeCell ref="A42:K42"/>
    <mergeCell ref="A46:K46"/>
    <mergeCell ref="A44:J44"/>
    <mergeCell ref="K44:L44"/>
    <mergeCell ref="A38:C38"/>
    <mergeCell ref="A50:J50"/>
    <mergeCell ref="R37:U37"/>
    <mergeCell ref="N37:Q37"/>
    <mergeCell ref="R38:T38"/>
    <mergeCell ref="N38:P38"/>
    <mergeCell ref="K37:L37"/>
    <mergeCell ref="A59:L59"/>
    <mergeCell ref="A54:L54"/>
    <mergeCell ref="A57:L57"/>
    <mergeCell ref="K52:L52"/>
    <mergeCell ref="A52:J52"/>
    <mergeCell ref="A56:L56"/>
    <mergeCell ref="A55:J55"/>
    <mergeCell ref="A53:J53"/>
    <mergeCell ref="F58:L58"/>
    <mergeCell ref="A58:E58"/>
    <mergeCell ref="A1:L1"/>
    <mergeCell ref="A6:E6"/>
    <mergeCell ref="A8:E8"/>
    <mergeCell ref="A9:E9"/>
    <mergeCell ref="A4:E4"/>
    <mergeCell ref="A5:E5"/>
    <mergeCell ref="A2:L2"/>
    <mergeCell ref="A3:E3"/>
    <mergeCell ref="H3:L10"/>
    <mergeCell ref="F3:G11"/>
    <mergeCell ref="H11:L11"/>
    <mergeCell ref="A7:E7"/>
    <mergeCell ref="A10:E10"/>
    <mergeCell ref="A12:L12"/>
    <mergeCell ref="I16:K16"/>
    <mergeCell ref="F16:H16"/>
    <mergeCell ref="A16:D16"/>
    <mergeCell ref="A15:L15"/>
    <mergeCell ref="A36:J36"/>
    <mergeCell ref="A28:L28"/>
    <mergeCell ref="A27:L27"/>
    <mergeCell ref="A20:E20"/>
    <mergeCell ref="A33:L33"/>
    <mergeCell ref="A34:L34"/>
    <mergeCell ref="A35:K35"/>
    <mergeCell ref="A25:L25"/>
    <mergeCell ref="A26:E26"/>
    <mergeCell ref="A21:L21"/>
    <mergeCell ref="A23:L23"/>
    <mergeCell ref="A22:L22"/>
    <mergeCell ref="I26:L26"/>
    <mergeCell ref="A32:L32"/>
    <mergeCell ref="A31:L31"/>
    <mergeCell ref="A30:L30"/>
    <mergeCell ref="G20:L20"/>
    <mergeCell ref="A24:L24"/>
    <mergeCell ref="A29:L29"/>
    <mergeCell ref="E13:F14"/>
    <mergeCell ref="I13:K14"/>
    <mergeCell ref="A17:L17"/>
    <mergeCell ref="L13:L14"/>
    <mergeCell ref="I18:K18"/>
    <mergeCell ref="A19:L19"/>
    <mergeCell ref="A18:F18"/>
    <mergeCell ref="G18:H18"/>
    <mergeCell ref="G13:H14"/>
    <mergeCell ref="A13:D1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8000860214233"/>
    <outlinePr summaryBelow="0" summaryRight="0"/>
    <pageSetUpPr fitToPage="1"/>
  </sheetPr>
  <dimension ref="A1:H35"/>
  <sheetViews>
    <sheetView showOutlineSymbols="0" workbookViewId="0" topLeftCell="A1">
      <selection pane="topLeft" activeCell="A8" sqref="A8:F8"/>
    </sheetView>
  </sheetViews>
  <sheetFormatPr defaultColWidth="9.144285714285713" defaultRowHeight="12.75"/>
  <cols>
    <col min="1" max="1" width="7.714285714285714" style="4" customWidth="1"/>
    <col min="2" max="2" width="23.285714285714285" style="4" customWidth="1"/>
    <col min="3" max="3" width="15.857142857142858" style="4" customWidth="1"/>
    <col min="4" max="4" width="19.428571428571427" style="4" customWidth="1"/>
    <col min="5" max="6" width="15.428571428571429" style="4" customWidth="1"/>
    <col min="7" max="7" width="9.142857142857142" style="5"/>
    <col min="8" max="8" width="115" style="5" customWidth="1"/>
    <col min="9" max="16384" width="9.142857142857142" style="5"/>
  </cols>
  <sheetData>
    <row r="1" spans="1:8" ht="14.25">
      <c r="A1" s="688" t="s">
        <v>9100</v>
      </c>
      <c r="B1" s="689"/>
      <c r="C1" s="689"/>
      <c r="D1" s="689"/>
      <c r="E1" s="689"/>
      <c r="F1" s="689"/>
      <c r="H1" s="438" t="s">
        <v>9070</v>
      </c>
    </row>
    <row r="2" spans="1:6" ht="8.1" customHeight="1" thickBot="1">
      <c r="A2" s="690"/>
      <c r="B2" s="690"/>
      <c r="C2" s="690"/>
      <c r="D2" s="690"/>
      <c r="E2" s="690"/>
      <c r="F2" s="690"/>
    </row>
    <row r="3" spans="1:6" ht="14.1" customHeight="1">
      <c r="A3" s="701" t="s">
        <v>163</v>
      </c>
      <c r="B3" s="695" t="s">
        <v>167</v>
      </c>
      <c r="C3" s="696"/>
      <c r="D3" s="697"/>
      <c r="E3" s="660" t="s">
        <v>181</v>
      </c>
      <c r="F3" s="661"/>
    </row>
    <row r="4" spans="1:6" ht="14.1" customHeight="1">
      <c r="A4" s="702"/>
      <c r="B4" s="698"/>
      <c r="C4" s="699"/>
      <c r="D4" s="700"/>
      <c r="E4" s="94" t="s">
        <v>164</v>
      </c>
      <c r="F4" s="95" t="s">
        <v>192</v>
      </c>
    </row>
    <row r="5" spans="1:8" ht="12.75">
      <c r="A5" s="665" t="s">
        <v>240</v>
      </c>
      <c r="B5" s="706" t="s">
        <v>3564</v>
      </c>
      <c r="C5" s="707"/>
      <c r="D5" s="708"/>
      <c r="E5" s="703">
        <v>0.0</v>
      </c>
      <c r="F5" s="692"/>
      <c r="H5" s="709" t="str">
        <f>+IF(E5=0,"Bez komentáře",Povinná_příloha!T10)</f>
        <v>Bez komentáře</v>
      </c>
    </row>
    <row r="6" spans="1:8" ht="12.75">
      <c r="A6" s="666"/>
      <c r="B6" s="14" t="s">
        <v>239</v>
      </c>
      <c r="C6" s="6">
        <f>+'1'!H26</f>
        <v>44196.0</v>
      </c>
      <c r="D6" s="15"/>
      <c r="E6" s="704"/>
      <c r="F6" s="693"/>
      <c r="H6" s="711"/>
    </row>
    <row r="7" spans="1:8" ht="8.1" customHeight="1" thickBot="1">
      <c r="A7" s="667"/>
      <c r="B7" s="16"/>
      <c r="C7" s="16"/>
      <c r="D7" s="16"/>
      <c r="E7" s="705"/>
      <c r="F7" s="694"/>
      <c r="H7" s="711"/>
    </row>
    <row r="8" spans="1:6" ht="8.1" customHeight="1" thickBot="1">
      <c r="A8" s="691"/>
      <c r="B8" s="691"/>
      <c r="C8" s="691"/>
      <c r="D8" s="691"/>
      <c r="E8" s="691"/>
      <c r="F8" s="691"/>
    </row>
    <row r="9" spans="1:8" ht="36" customHeight="1">
      <c r="A9" s="28" t="s">
        <v>241</v>
      </c>
      <c r="B9" s="685" t="s">
        <v>3565</v>
      </c>
      <c r="C9" s="686"/>
      <c r="D9" s="687"/>
      <c r="E9" s="49">
        <v>0.0</v>
      </c>
      <c r="F9" s="9"/>
      <c r="H9" s="439" t="str">
        <f>+IF(E9=0,"Bez komentáře",Povinná_příloha!T12)</f>
        <v>Bez komentáře</v>
      </c>
    </row>
    <row r="10" spans="1:8" ht="36" customHeight="1">
      <c r="A10" s="32" t="s">
        <v>242</v>
      </c>
      <c r="B10" s="655" t="s">
        <v>9078</v>
      </c>
      <c r="C10" s="676"/>
      <c r="D10" s="677"/>
      <c r="E10" s="58">
        <v>0.0</v>
      </c>
      <c r="F10" s="33"/>
      <c r="H10" s="709" t="str">
        <f>+IF(E10=0,"Bez komentáře",Povinná_příloha!T14)</f>
        <v>Bez komentáře</v>
      </c>
    </row>
    <row r="11" spans="1:8" ht="36" customHeight="1">
      <c r="A11" s="31">
        <v>40.0</v>
      </c>
      <c r="B11" s="655" t="s">
        <v>141</v>
      </c>
      <c r="C11" s="676"/>
      <c r="D11" s="677"/>
      <c r="E11" s="59">
        <f>+'3'!D22</f>
        <v>0.0</v>
      </c>
      <c r="F11" s="10"/>
      <c r="H11" s="710"/>
    </row>
    <row r="12" spans="1:6" ht="36" customHeight="1">
      <c r="A12" s="32">
        <v>50.0</v>
      </c>
      <c r="B12" s="655" t="s">
        <v>270</v>
      </c>
      <c r="C12" s="676"/>
      <c r="D12" s="677"/>
      <c r="E12" s="58">
        <v>0.0</v>
      </c>
      <c r="F12" s="33"/>
    </row>
    <row r="13" spans="1:8" ht="27" customHeight="1">
      <c r="A13" s="27" t="s">
        <v>207</v>
      </c>
      <c r="B13" s="655" t="s">
        <v>243</v>
      </c>
      <c r="C13" s="656"/>
      <c r="D13" s="657"/>
      <c r="E13" s="47">
        <v>0.0</v>
      </c>
      <c r="F13" s="11"/>
      <c r="H13" s="439" t="str">
        <f>+IF(E13=0,"Bez komentáře",Povinná_příloha!T19)</f>
        <v>Bez komentáře</v>
      </c>
    </row>
    <row r="14" spans="1:8" ht="27" customHeight="1">
      <c r="A14" s="27" t="s">
        <v>208</v>
      </c>
      <c r="B14" s="712"/>
      <c r="C14" s="671"/>
      <c r="D14" s="672"/>
      <c r="E14" s="47">
        <v>0.0</v>
      </c>
      <c r="F14" s="22"/>
      <c r="H14" s="439" t="str">
        <f>+IF(E14=0,"Bez komentáře",Povinná_příloha!T21)</f>
        <v>Bez komentáře</v>
      </c>
    </row>
    <row r="15" spans="1:8" ht="27" customHeight="1">
      <c r="A15" s="497">
        <v>63.0</v>
      </c>
      <c r="B15" s="655" t="s">
        <v>9108</v>
      </c>
      <c r="C15" s="656"/>
      <c r="D15" s="657"/>
      <c r="E15" s="495">
        <v>0.0</v>
      </c>
      <c r="F15" s="11"/>
      <c r="H15" s="494"/>
    </row>
    <row r="16" spans="1:8" ht="27" customHeight="1" thickBot="1">
      <c r="A16" s="34">
        <v>70.0</v>
      </c>
      <c r="B16" s="662" t="s">
        <v>9109</v>
      </c>
      <c r="C16" s="663"/>
      <c r="D16" s="664"/>
      <c r="E16" s="60">
        <f>IF(OR(E5&gt;300000,'6'!D39&gt;800000,'6'!D40&gt;10),T("LIMIT"),SUM(E9:E15))</f>
        <v>0.0</v>
      </c>
      <c r="F16" s="35"/>
      <c r="H16" s="492" t="str">
        <f>+IF(EXACT(E16,"LIMIT"),"Vaše hodnoty překračují limity této bezplatné šablony - viz list UVOD. Neomezenou verzi této šablony zakoupíte zde: http://business.center.cz/business/sablony/s1-priznani-k-dani-z-prijmu-pravnickych-osob.aspx"," ")</f>
        <v xml:space="preserve"> </v>
      </c>
    </row>
    <row r="17" spans="1:6" ht="8.1" customHeight="1" thickBot="1">
      <c r="A17" s="668"/>
      <c r="B17" s="669"/>
      <c r="C17" s="669"/>
      <c r="D17" s="669"/>
      <c r="E17" s="669"/>
      <c r="F17" s="669"/>
    </row>
    <row r="18" spans="1:6" ht="36" customHeight="1">
      <c r="A18" s="28">
        <v>100.0</v>
      </c>
      <c r="B18" s="713" t="s">
        <v>9127</v>
      </c>
      <c r="C18" s="714"/>
      <c r="D18" s="715"/>
      <c r="E18" s="49">
        <v>0.0</v>
      </c>
      <c r="F18" s="12"/>
    </row>
    <row r="19" spans="1:6" ht="36" customHeight="1">
      <c r="A19" s="32">
        <v>101.0</v>
      </c>
      <c r="B19" s="655" t="s">
        <v>292</v>
      </c>
      <c r="C19" s="676"/>
      <c r="D19" s="677"/>
      <c r="E19" s="47">
        <v>0.0</v>
      </c>
      <c r="F19" s="22"/>
    </row>
    <row r="20" spans="1:8" ht="27" customHeight="1">
      <c r="A20" s="32" t="s">
        <v>291</v>
      </c>
      <c r="B20" s="679" t="s">
        <v>293</v>
      </c>
      <c r="C20" s="680"/>
      <c r="D20" s="681"/>
      <c r="E20" s="47">
        <v>0.0</v>
      </c>
      <c r="F20" s="22"/>
      <c r="H20" s="439" t="str">
        <f>+IF(E20=0,"Bez komentáře",Povinná_příloha!T24)</f>
        <v>Bez komentáře</v>
      </c>
    </row>
    <row r="21" spans="1:8" ht="27" customHeight="1">
      <c r="A21" s="31" t="s">
        <v>283</v>
      </c>
      <c r="B21" s="679" t="s">
        <v>142</v>
      </c>
      <c r="C21" s="680"/>
      <c r="D21" s="681"/>
      <c r="E21" s="47">
        <v>0.0</v>
      </c>
      <c r="F21" s="8"/>
      <c r="H21" s="439" t="str">
        <f>+IF(E21=0,"Bez komentáře",Povinná_příloha!T26)</f>
        <v>Bez komentáře</v>
      </c>
    </row>
    <row r="22" spans="1:8" ht="27" customHeight="1">
      <c r="A22" s="27" t="s">
        <v>209</v>
      </c>
      <c r="B22" s="655" t="s">
        <v>3566</v>
      </c>
      <c r="C22" s="676"/>
      <c r="D22" s="677"/>
      <c r="E22" s="47">
        <v>0.0</v>
      </c>
      <c r="F22" s="22"/>
      <c r="H22" s="709" t="str">
        <f>+IF(E22=0,"Bez komentáře",Povinná_příloha!T28)</f>
        <v>Bez komentáře</v>
      </c>
    </row>
    <row r="23" spans="1:8" ht="27" customHeight="1">
      <c r="A23" s="27" t="s">
        <v>210</v>
      </c>
      <c r="B23" s="655" t="s">
        <v>3567</v>
      </c>
      <c r="C23" s="676"/>
      <c r="D23" s="677"/>
      <c r="E23" s="47">
        <v>0.0</v>
      </c>
      <c r="F23" s="8"/>
      <c r="H23" s="710"/>
    </row>
    <row r="24" spans="1:8" s="36" customFormat="1" ht="27" customHeight="1">
      <c r="A24" s="32">
        <v>120.0</v>
      </c>
      <c r="B24" s="673" t="s">
        <v>179</v>
      </c>
      <c r="C24" s="674"/>
      <c r="D24" s="675"/>
      <c r="E24" s="47">
        <v>0.0</v>
      </c>
      <c r="F24" s="20"/>
      <c r="H24" s="709" t="str">
        <f>+IF(E23=0,"Bez komentáře",Povinná_příloha!T32)</f>
        <v>Bez komentáře</v>
      </c>
    </row>
    <row r="25" spans="1:8" s="36" customFormat="1" ht="27" customHeight="1">
      <c r="A25" s="32">
        <v>130.0</v>
      </c>
      <c r="B25" s="673" t="s">
        <v>180</v>
      </c>
      <c r="C25" s="674"/>
      <c r="D25" s="675"/>
      <c r="E25" s="47">
        <v>0.0</v>
      </c>
      <c r="F25" s="20"/>
      <c r="H25" s="710"/>
    </row>
    <row r="26" spans="1:8" ht="27" customHeight="1">
      <c r="A26" s="27" t="s">
        <v>212</v>
      </c>
      <c r="B26" s="655" t="s">
        <v>211</v>
      </c>
      <c r="C26" s="676"/>
      <c r="D26" s="677"/>
      <c r="E26" s="47">
        <v>0.0</v>
      </c>
      <c r="F26" s="7"/>
      <c r="H26" s="709" t="str">
        <f>+IF(E26=0,"Bez komentáře",Povinná_příloha!T36)</f>
        <v>Bez komentáře</v>
      </c>
    </row>
    <row r="27" spans="1:8" ht="27" customHeight="1">
      <c r="A27" s="26">
        <v>150.0</v>
      </c>
      <c r="B27" s="678" t="s">
        <v>213</v>
      </c>
      <c r="C27" s="676"/>
      <c r="D27" s="677"/>
      <c r="E27" s="47">
        <v>0.0</v>
      </c>
      <c r="F27" s="13"/>
      <c r="H27" s="710"/>
    </row>
    <row r="28" spans="1:8" ht="27" customHeight="1">
      <c r="A28" s="27" t="s">
        <v>214</v>
      </c>
      <c r="B28" s="678" t="s">
        <v>265</v>
      </c>
      <c r="C28" s="676"/>
      <c r="D28" s="677"/>
      <c r="E28" s="47">
        <v>0.0</v>
      </c>
      <c r="F28" s="37"/>
      <c r="H28" s="709" t="str">
        <f>+IF(E28=0,"Bez komentáře",Povinná_příloha!T40)</f>
        <v>Bez komentáře</v>
      </c>
    </row>
    <row r="29" spans="1:8" ht="27" customHeight="1">
      <c r="A29" s="27" t="s">
        <v>215</v>
      </c>
      <c r="B29" s="678" t="s">
        <v>243</v>
      </c>
      <c r="C29" s="656"/>
      <c r="D29" s="657"/>
      <c r="E29" s="47">
        <v>0.0</v>
      </c>
      <c r="F29" s="37"/>
      <c r="H29" s="710"/>
    </row>
    <row r="30" spans="1:8" ht="27" customHeight="1">
      <c r="A30" s="27" t="s">
        <v>216</v>
      </c>
      <c r="B30" s="670"/>
      <c r="C30" s="671"/>
      <c r="D30" s="672"/>
      <c r="E30" s="47">
        <v>0.0</v>
      </c>
      <c r="F30" s="37"/>
      <c r="H30" s="439" t="str">
        <f>+IF(E29=0,"Bez komentáře",Povinná_příloha!T45)</f>
        <v>Bez komentáře</v>
      </c>
    </row>
    <row r="31" spans="1:8" ht="27" customHeight="1">
      <c r="A31" s="497">
        <v>163.0</v>
      </c>
      <c r="B31" s="655" t="s">
        <v>9128</v>
      </c>
      <c r="C31" s="656"/>
      <c r="D31" s="657"/>
      <c r="E31" s="495">
        <v>0.0</v>
      </c>
      <c r="F31" s="11"/>
      <c r="H31" s="494"/>
    </row>
    <row r="32" spans="1:8" ht="27" customHeight="1" thickBot="1">
      <c r="A32" s="26">
        <v>170.0</v>
      </c>
      <c r="B32" s="682" t="s">
        <v>9110</v>
      </c>
      <c r="C32" s="683"/>
      <c r="D32" s="684"/>
      <c r="E32" s="57">
        <f>+SUM(E18:E31)</f>
        <v>0.0</v>
      </c>
      <c r="F32" s="38"/>
      <c r="H32" s="439" t="str">
        <f>+IF(E30=0,"Bez komentáře",Povinná_příloha!T47)</f>
        <v>Bez komentáře</v>
      </c>
    </row>
    <row r="33" spans="1:6" ht="12.75">
      <c r="A33" s="658">
        <v>2.0</v>
      </c>
      <c r="B33" s="659"/>
      <c r="C33" s="659"/>
      <c r="D33" s="659"/>
      <c r="E33" s="659"/>
      <c r="F33" s="659"/>
    </row>
    <row r="34" spans="1:2" ht="12.75">
      <c r="A34" s="3"/>
      <c r="B34" s="3"/>
    </row>
    <row r="35" spans="1:2" ht="12.75">
      <c r="A35" s="3"/>
      <c r="B35" s="3"/>
    </row>
  </sheetData>
  <sheetProtection algorithmName="SHA-512" hashValue="TIXazd9YoZiRHRtTR4uJS1wFVS/VwPAWLeiWpSE26xX8m+EL78aiVdOEzZBBU6GQ4hd3IN/HTz9sgekPkHhnYQ==" saltValue="6aL07mKuq6URvO81RXWxhA==" spinCount="100000" sheet="1" objects="1" scenarios="1"/>
  <mergeCells count="40">
    <mergeCell ref="B31:D31"/>
    <mergeCell ref="H26:H27"/>
    <mergeCell ref="H28:H29"/>
    <mergeCell ref="H5:H7"/>
    <mergeCell ref="H10:H11"/>
    <mergeCell ref="H22:H23"/>
    <mergeCell ref="H24:H25"/>
    <mergeCell ref="B28:D28"/>
    <mergeCell ref="B23:D23"/>
    <mergeCell ref="B11:D11"/>
    <mergeCell ref="B12:D12"/>
    <mergeCell ref="B14:D14"/>
    <mergeCell ref="B22:D22"/>
    <mergeCell ref="B18:D18"/>
    <mergeCell ref="B19:D19"/>
    <mergeCell ref="B20:D20"/>
    <mergeCell ref="B10:D10"/>
    <mergeCell ref="A1:F2"/>
    <mergeCell ref="A8:F8"/>
    <mergeCell ref="F5:F7"/>
    <mergeCell ref="B3:D4"/>
    <mergeCell ref="A3:A4"/>
    <mergeCell ref="E5:E7"/>
    <mergeCell ref="B5:D5"/>
    <mergeCell ref="B15:D15"/>
    <mergeCell ref="A33:F33"/>
    <mergeCell ref="E3:F3"/>
    <mergeCell ref="B13:D13"/>
    <mergeCell ref="B16:D16"/>
    <mergeCell ref="A5:A7"/>
    <mergeCell ref="A17:F17"/>
    <mergeCell ref="B30:D30"/>
    <mergeCell ref="B24:D24"/>
    <mergeCell ref="B25:D25"/>
    <mergeCell ref="B26:D26"/>
    <mergeCell ref="B27:D27"/>
    <mergeCell ref="B21:D21"/>
    <mergeCell ref="B29:D29"/>
    <mergeCell ref="B32:D32"/>
    <mergeCell ref="B9:D9"/>
  </mergeCells>
  <hyperlinks>
    <hyperlink ref="H16" r:id="rId1" display="http://business.center.cz/business/sablony/s1-priznani-k-dani-z-prijmu-pravnickych-osob.aspx"/>
  </hyperlink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5"/>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8000860214233"/>
    <outlinePr summaryBelow="0" summaryRight="0"/>
    <pageSetUpPr fitToPage="1"/>
  </sheetPr>
  <dimension ref="A1:E68"/>
  <sheetViews>
    <sheetView showOutlineSymbols="0" workbookViewId="0" topLeftCell="A1">
      <selection pane="topLeft" activeCell="B10" sqref="B10:C10"/>
    </sheetView>
  </sheetViews>
  <sheetFormatPr defaultColWidth="9.144285714285713" defaultRowHeight="12.75"/>
  <cols>
    <col min="1" max="1" width="10.571428571428571" style="4" customWidth="1"/>
    <col min="2" max="2" width="18.857142857142858" style="5" customWidth="1"/>
    <col min="3" max="3" width="35.714285714285715" style="4" customWidth="1"/>
    <col min="4" max="5" width="15.142857142857142" style="4" customWidth="1"/>
    <col min="6" max="16384" width="9.142857142857142" style="5"/>
  </cols>
  <sheetData>
    <row r="1" spans="1:5" ht="12.75">
      <c r="A1" s="743" t="s">
        <v>217</v>
      </c>
      <c r="B1" s="582"/>
      <c r="C1" s="582"/>
      <c r="D1" s="582"/>
      <c r="E1" s="582"/>
    </row>
    <row r="2" spans="1:5" s="36" customFormat="1" ht="12.95" customHeight="1">
      <c r="A2" s="582"/>
      <c r="B2" s="582"/>
      <c r="C2" s="582"/>
      <c r="D2" s="582"/>
      <c r="E2" s="582"/>
    </row>
    <row r="3" spans="1:5" s="36" customFormat="1" ht="12.95" customHeight="1">
      <c r="A3" s="744" t="s">
        <v>33</v>
      </c>
      <c r="B3" s="574"/>
      <c r="C3" s="588" t="s">
        <v>135</v>
      </c>
      <c r="D3" s="574"/>
      <c r="E3" s="574"/>
    </row>
    <row r="4" spans="1:5" ht="18" customHeight="1">
      <c r="A4" s="156" t="str">
        <f>+'1'!A9</f>
        <v/>
      </c>
      <c r="B4" s="145"/>
      <c r="C4" s="156" t="str">
        <f>'1'!A7</f>
        <v>CZ</v>
      </c>
      <c r="D4" s="746"/>
      <c r="E4" s="587"/>
    </row>
    <row r="5" spans="1:5" ht="5.25" customHeight="1">
      <c r="A5" s="145"/>
      <c r="B5" s="145"/>
      <c r="C5" s="145"/>
      <c r="D5" s="145"/>
      <c r="E5" s="145"/>
    </row>
    <row r="6" spans="1:5" ht="12.75">
      <c r="A6" s="745" t="s">
        <v>3568</v>
      </c>
      <c r="B6" s="738"/>
      <c r="C6" s="738"/>
      <c r="D6" s="738"/>
      <c r="E6" s="738"/>
    </row>
    <row r="7" spans="1:5" ht="13.5" thickBot="1">
      <c r="A7" s="724"/>
      <c r="B7" s="724"/>
      <c r="C7" s="724"/>
      <c r="D7" s="724"/>
      <c r="E7" s="724"/>
    </row>
    <row r="8" spans="1:5" ht="14.1" customHeight="1">
      <c r="A8" s="739" t="s">
        <v>163</v>
      </c>
      <c r="B8" s="729" t="s">
        <v>3569</v>
      </c>
      <c r="C8" s="730"/>
      <c r="D8" s="735" t="s">
        <v>181</v>
      </c>
      <c r="E8" s="736"/>
    </row>
    <row r="9" spans="1:5" ht="14.1" customHeight="1">
      <c r="A9" s="740"/>
      <c r="B9" s="731"/>
      <c r="C9" s="732"/>
      <c r="D9" s="157" t="s">
        <v>164</v>
      </c>
      <c r="E9" s="158" t="s">
        <v>192</v>
      </c>
    </row>
    <row r="10" spans="1:5" ht="18.75" customHeight="1">
      <c r="A10" s="30">
        <v>1.0</v>
      </c>
      <c r="B10" s="716"/>
      <c r="C10" s="717"/>
      <c r="D10" s="47" t="s">
        <v>166</v>
      </c>
      <c r="E10" s="39"/>
    </row>
    <row r="11" spans="1:5" ht="18.75" customHeight="1">
      <c r="A11" s="30">
        <v>2.0</v>
      </c>
      <c r="B11" s="716"/>
      <c r="C11" s="717"/>
      <c r="D11" s="47" t="s">
        <v>166</v>
      </c>
      <c r="E11" s="39"/>
    </row>
    <row r="12" spans="1:5" ht="18.75" customHeight="1">
      <c r="A12" s="30">
        <v>3.0</v>
      </c>
      <c r="B12" s="716"/>
      <c r="C12" s="717"/>
      <c r="D12" s="47" t="s">
        <v>166</v>
      </c>
      <c r="E12" s="39"/>
    </row>
    <row r="13" spans="1:5" ht="18.75" customHeight="1">
      <c r="A13" s="30">
        <v>4.0</v>
      </c>
      <c r="B13" s="716"/>
      <c r="C13" s="717"/>
      <c r="D13" s="47" t="s">
        <v>166</v>
      </c>
      <c r="E13" s="39"/>
    </row>
    <row r="14" spans="1:5" ht="18.75" customHeight="1">
      <c r="A14" s="30">
        <v>5.0</v>
      </c>
      <c r="B14" s="716"/>
      <c r="C14" s="717"/>
      <c r="D14" s="47" t="s">
        <v>166</v>
      </c>
      <c r="E14" s="39"/>
    </row>
    <row r="15" spans="1:5" ht="18.75" customHeight="1">
      <c r="A15" s="30">
        <v>6.0</v>
      </c>
      <c r="B15" s="716"/>
      <c r="C15" s="717"/>
      <c r="D15" s="47" t="s">
        <v>166</v>
      </c>
      <c r="E15" s="39"/>
    </row>
    <row r="16" spans="1:5" ht="18.75" customHeight="1">
      <c r="A16" s="30">
        <v>7.0</v>
      </c>
      <c r="B16" s="716"/>
      <c r="C16" s="717"/>
      <c r="D16" s="47" t="s">
        <v>166</v>
      </c>
      <c r="E16" s="39"/>
    </row>
    <row r="17" spans="1:5" ht="18.75" customHeight="1">
      <c r="A17" s="30">
        <v>8.0</v>
      </c>
      <c r="B17" s="716"/>
      <c r="C17" s="717"/>
      <c r="D17" s="47" t="s">
        <v>166</v>
      </c>
      <c r="E17" s="39"/>
    </row>
    <row r="18" spans="1:5" ht="18.75" customHeight="1">
      <c r="A18" s="30">
        <v>9.0</v>
      </c>
      <c r="B18" s="716"/>
      <c r="C18" s="717"/>
      <c r="D18" s="47" t="s">
        <v>166</v>
      </c>
      <c r="E18" s="39"/>
    </row>
    <row r="19" spans="1:5" ht="18.75" customHeight="1">
      <c r="A19" s="30">
        <v>10.0</v>
      </c>
      <c r="B19" s="716"/>
      <c r="C19" s="717"/>
      <c r="D19" s="47" t="s">
        <v>166</v>
      </c>
      <c r="E19" s="39"/>
    </row>
    <row r="20" spans="1:5" ht="18.75" customHeight="1">
      <c r="A20" s="30">
        <v>11.0</v>
      </c>
      <c r="B20" s="716"/>
      <c r="C20" s="717"/>
      <c r="D20" s="47" t="s">
        <v>166</v>
      </c>
      <c r="E20" s="39"/>
    </row>
    <row r="21" spans="1:5" ht="18.75" customHeight="1">
      <c r="A21" s="30">
        <v>12.0</v>
      </c>
      <c r="B21" s="716"/>
      <c r="C21" s="717"/>
      <c r="D21" s="47" t="s">
        <v>166</v>
      </c>
      <c r="E21" s="39"/>
    </row>
    <row r="22" spans="1:5" ht="18.75" customHeight="1" thickBot="1">
      <c r="A22" s="40">
        <v>13.0</v>
      </c>
      <c r="B22" s="741" t="s">
        <v>165</v>
      </c>
      <c r="C22" s="742"/>
      <c r="D22" s="60">
        <f>SUM(D10:D21)</f>
        <v>0.0</v>
      </c>
      <c r="E22" s="21"/>
    </row>
    <row r="23" spans="1:5" ht="12.75">
      <c r="A23" s="726" t="s">
        <v>193</v>
      </c>
      <c r="B23" s="651"/>
      <c r="C23" s="651"/>
      <c r="D23" s="651"/>
      <c r="E23" s="651"/>
    </row>
    <row r="24" spans="1:5" ht="12.75">
      <c r="A24" s="737" t="s">
        <v>204</v>
      </c>
      <c r="B24" s="738"/>
      <c r="C24" s="738"/>
      <c r="D24" s="738"/>
      <c r="E24" s="738"/>
    </row>
    <row r="25" spans="1:5" ht="13.5" thickBot="1">
      <c r="A25" s="724"/>
      <c r="B25" s="724"/>
      <c r="C25" s="724"/>
      <c r="D25" s="724"/>
      <c r="E25" s="724"/>
    </row>
    <row r="26" spans="1:5" ht="14.1" customHeight="1">
      <c r="A26" s="739" t="s">
        <v>163</v>
      </c>
      <c r="B26" s="729" t="s">
        <v>167</v>
      </c>
      <c r="C26" s="730"/>
      <c r="D26" s="735" t="s">
        <v>181</v>
      </c>
      <c r="E26" s="736"/>
    </row>
    <row r="27" spans="1:5" ht="14.1" customHeight="1">
      <c r="A27" s="740"/>
      <c r="B27" s="731"/>
      <c r="C27" s="732"/>
      <c r="D27" s="157" t="s">
        <v>164</v>
      </c>
      <c r="E27" s="158" t="s">
        <v>192</v>
      </c>
    </row>
    <row r="28" spans="1:5" ht="18.75" customHeight="1">
      <c r="A28" s="30">
        <v>1.0</v>
      </c>
      <c r="B28" s="673" t="s">
        <v>272</v>
      </c>
      <c r="C28" s="675"/>
      <c r="D28" s="47" t="s">
        <v>166</v>
      </c>
      <c r="E28" s="39"/>
    </row>
    <row r="29" spans="1:5" ht="18.75" customHeight="1">
      <c r="A29" s="30">
        <v>2.0</v>
      </c>
      <c r="B29" s="673" t="s">
        <v>364</v>
      </c>
      <c r="C29" s="675"/>
      <c r="D29" s="100" t="s">
        <v>365</v>
      </c>
      <c r="E29" s="101" t="s">
        <v>365</v>
      </c>
    </row>
    <row r="30" spans="1:5" ht="18.75" customHeight="1">
      <c r="A30" s="30">
        <v>3.0</v>
      </c>
      <c r="B30" s="673" t="s">
        <v>273</v>
      </c>
      <c r="C30" s="675"/>
      <c r="D30" s="47" t="s">
        <v>166</v>
      </c>
      <c r="E30" s="39"/>
    </row>
    <row r="31" spans="1:5" ht="18.75" customHeight="1">
      <c r="A31" s="30">
        <v>4.0</v>
      </c>
      <c r="B31" s="673" t="s">
        <v>274</v>
      </c>
      <c r="C31" s="718"/>
      <c r="D31" s="47" t="s">
        <v>166</v>
      </c>
      <c r="E31" s="39"/>
    </row>
    <row r="32" spans="1:5" ht="18.75" customHeight="1">
      <c r="A32" s="30">
        <v>5.0</v>
      </c>
      <c r="B32" s="673" t="s">
        <v>275</v>
      </c>
      <c r="C32" s="718"/>
      <c r="D32" s="47" t="s">
        <v>166</v>
      </c>
      <c r="E32" s="39"/>
    </row>
    <row r="33" spans="1:5" ht="18.75" customHeight="1">
      <c r="A33" s="30">
        <v>6.0</v>
      </c>
      <c r="B33" s="673" t="s">
        <v>276</v>
      </c>
      <c r="C33" s="718"/>
      <c r="D33" s="47" t="s">
        <v>166</v>
      </c>
      <c r="E33" s="39"/>
    </row>
    <row r="34" spans="1:5" ht="18.75" customHeight="1">
      <c r="A34" s="30">
        <v>7.0</v>
      </c>
      <c r="B34" s="673" t="s">
        <v>277</v>
      </c>
      <c r="C34" s="718"/>
      <c r="D34" s="47" t="s">
        <v>166</v>
      </c>
      <c r="E34" s="39"/>
    </row>
    <row r="35" spans="1:5" ht="24" customHeight="1">
      <c r="A35" s="30">
        <v>8.0</v>
      </c>
      <c r="B35" s="655" t="s">
        <v>92</v>
      </c>
      <c r="C35" s="719"/>
      <c r="D35" s="47" t="s">
        <v>166</v>
      </c>
      <c r="E35" s="39"/>
    </row>
    <row r="36" spans="1:5" ht="18.75" customHeight="1">
      <c r="A36" s="30">
        <v>9.0</v>
      </c>
      <c r="B36" s="673" t="s">
        <v>373</v>
      </c>
      <c r="C36" s="718"/>
      <c r="D36" s="47" t="s">
        <v>166</v>
      </c>
      <c r="E36" s="39"/>
    </row>
    <row r="37" spans="1:5" ht="24" customHeight="1">
      <c r="A37" s="30">
        <v>10.0</v>
      </c>
      <c r="B37" s="733" t="s">
        <v>367</v>
      </c>
      <c r="C37" s="734"/>
      <c r="D37" s="47" t="s">
        <v>166</v>
      </c>
      <c r="E37" s="39"/>
    </row>
    <row r="38" spans="1:5" ht="18.75" customHeight="1" thickBot="1">
      <c r="A38" s="40">
        <v>11.0</v>
      </c>
      <c r="B38" s="662" t="s">
        <v>182</v>
      </c>
      <c r="C38" s="725"/>
      <c r="D38" s="60">
        <f>SUM(D28:D37)</f>
        <v>0.0</v>
      </c>
      <c r="E38" s="21"/>
    </row>
    <row r="39" spans="1:5" ht="12.75">
      <c r="A39" s="722" t="s">
        <v>260</v>
      </c>
      <c r="B39" s="723"/>
      <c r="C39" s="723"/>
      <c r="D39" s="723"/>
      <c r="E39" s="723"/>
    </row>
    <row r="40" spans="1:5" ht="13.5" thickBot="1">
      <c r="A40" s="724"/>
      <c r="B40" s="724"/>
      <c r="C40" s="724"/>
      <c r="D40" s="724"/>
      <c r="E40" s="724"/>
    </row>
    <row r="41" spans="1:5" ht="90" customHeight="1" thickBot="1">
      <c r="A41" s="29">
        <v>12.0</v>
      </c>
      <c r="B41" s="727" t="s">
        <v>9111</v>
      </c>
      <c r="C41" s="728"/>
      <c r="D41" s="49">
        <v>0.0</v>
      </c>
      <c r="E41" s="159"/>
    </row>
    <row r="42" spans="1:5" ht="12.75">
      <c r="A42" s="720">
        <v>3.0</v>
      </c>
      <c r="B42" s="721"/>
      <c r="C42" s="721"/>
      <c r="D42" s="721"/>
      <c r="E42" s="721"/>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4ZKVTVCQ1TYe8ZOMzbXVrbC0cO5Jjv8db8ZensZXwMEnG6nd0EISjvk0N1hOtbbP9AcIzEE+HKPnUWt5DHIrFQ==" saltValue="myY+LMRU0pv+zQU4aOx4CA==" spinCount="100000" sheet="1" objects="1" scenarios="1"/>
  <mergeCells count="40">
    <mergeCell ref="B10:C10"/>
    <mergeCell ref="A1:E2"/>
    <mergeCell ref="A3:B3"/>
    <mergeCell ref="A8:A9"/>
    <mergeCell ref="B8:C9"/>
    <mergeCell ref="D8:E8"/>
    <mergeCell ref="A6:E7"/>
    <mergeCell ref="C3:E3"/>
    <mergeCell ref="D4:E4"/>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8000860214233"/>
    <outlinePr summaryBelow="0" summaryRight="0"/>
    <pageSetUpPr fitToPage="1"/>
  </sheetPr>
  <dimension ref="A1:L44"/>
  <sheetViews>
    <sheetView showOutlineSymbols="0" workbookViewId="0" topLeftCell="A1">
      <selection pane="topLeft" activeCell="E7" sqref="E7"/>
    </sheetView>
  </sheetViews>
  <sheetFormatPr defaultColWidth="9.144285714285713" defaultRowHeight="12.75"/>
  <cols>
    <col min="1" max="1" width="7.142857142857143" style="4" customWidth="1"/>
    <col min="2" max="2" width="20.142857142857142" style="4" customWidth="1"/>
    <col min="3" max="3" width="19" style="4" customWidth="1"/>
    <col min="4" max="4" width="19.571428571428573" style="4" customWidth="1"/>
    <col min="5" max="6" width="15.285714285714286" style="4" customWidth="1"/>
    <col min="7" max="16384" width="9.142857142857142" style="5"/>
  </cols>
  <sheetData>
    <row r="1" spans="1:6" ht="39.95" customHeight="1">
      <c r="A1" s="745" t="s">
        <v>9029</v>
      </c>
      <c r="B1" s="574"/>
      <c r="C1" s="574"/>
      <c r="D1" s="574"/>
      <c r="E1" s="574"/>
      <c r="F1" s="574"/>
    </row>
    <row r="2" spans="1:6" ht="24" customHeight="1" thickBot="1">
      <c r="A2" s="769" t="s">
        <v>258</v>
      </c>
      <c r="B2" s="770"/>
      <c r="C2" s="770"/>
      <c r="D2" s="770"/>
      <c r="E2" s="770"/>
      <c r="F2" s="770"/>
    </row>
    <row r="3" spans="1:8" ht="14.1" customHeight="1">
      <c r="A3" s="739" t="s">
        <v>163</v>
      </c>
      <c r="B3" s="729" t="s">
        <v>167</v>
      </c>
      <c r="C3" s="748"/>
      <c r="D3" s="730"/>
      <c r="E3" s="735" t="s">
        <v>181</v>
      </c>
      <c r="F3" s="776"/>
      <c r="H3" s="4"/>
    </row>
    <row r="4" spans="1:12" ht="14.1" customHeight="1">
      <c r="A4" s="752"/>
      <c r="B4" s="749"/>
      <c r="C4" s="750"/>
      <c r="D4" s="751"/>
      <c r="E4" s="160" t="s">
        <v>164</v>
      </c>
      <c r="F4" s="158" t="s">
        <v>192</v>
      </c>
      <c r="H4" s="4"/>
      <c r="J4" s="4"/>
      <c r="L4" s="4"/>
    </row>
    <row r="5" spans="1:12" ht="18" customHeight="1">
      <c r="A5" s="74">
        <v>1.0</v>
      </c>
      <c r="B5" s="759" t="s">
        <v>364</v>
      </c>
      <c r="C5" s="771"/>
      <c r="D5" s="772"/>
      <c r="E5" s="100" t="s">
        <v>365</v>
      </c>
      <c r="F5" s="161" t="s">
        <v>365</v>
      </c>
      <c r="H5" s="4"/>
      <c r="I5" s="4"/>
      <c r="J5" s="4"/>
      <c r="K5" s="4"/>
      <c r="L5" s="4"/>
    </row>
    <row r="6" spans="1:12" ht="18" customHeight="1">
      <c r="A6" s="74">
        <v>2.0</v>
      </c>
      <c r="B6" s="773" t="s">
        <v>364</v>
      </c>
      <c r="C6" s="774"/>
      <c r="D6" s="775"/>
      <c r="E6" s="100" t="s">
        <v>365</v>
      </c>
      <c r="F6" s="161" t="s">
        <v>365</v>
      </c>
      <c r="H6" s="4"/>
      <c r="I6" s="4"/>
      <c r="J6" s="4"/>
      <c r="K6" s="4"/>
      <c r="L6" s="4"/>
    </row>
    <row r="7" spans="1:12" ht="24" customHeight="1">
      <c r="A7" s="74">
        <v>3.0</v>
      </c>
      <c r="B7" s="759" t="s">
        <v>144</v>
      </c>
      <c r="C7" s="760"/>
      <c r="D7" s="761"/>
      <c r="E7" s="47" t="s">
        <v>160</v>
      </c>
      <c r="F7" s="162"/>
      <c r="H7" s="4"/>
      <c r="I7" s="4"/>
      <c r="J7" s="4"/>
      <c r="K7" s="4"/>
      <c r="L7" s="4"/>
    </row>
    <row r="8" spans="1:12" ht="33.95" customHeight="1">
      <c r="A8" s="74">
        <v>4.0</v>
      </c>
      <c r="B8" s="759" t="s">
        <v>368</v>
      </c>
      <c r="C8" s="760"/>
      <c r="D8" s="761"/>
      <c r="E8" s="47" t="s">
        <v>160</v>
      </c>
      <c r="F8" s="162"/>
      <c r="H8" s="4"/>
      <c r="I8" s="4"/>
      <c r="J8" s="4"/>
      <c r="K8" s="4"/>
      <c r="L8" s="4"/>
    </row>
    <row r="9" spans="1:12" ht="33.95" customHeight="1">
      <c r="A9" s="74">
        <v>5.0</v>
      </c>
      <c r="B9" s="759" t="s">
        <v>244</v>
      </c>
      <c r="C9" s="760"/>
      <c r="D9" s="761"/>
      <c r="E9" s="47" t="s">
        <v>160</v>
      </c>
      <c r="F9" s="162"/>
      <c r="H9" s="4"/>
      <c r="I9" s="4"/>
      <c r="J9" s="4"/>
      <c r="K9" s="4"/>
      <c r="L9" s="4"/>
    </row>
    <row r="10" spans="1:12" ht="24" customHeight="1">
      <c r="A10" s="74">
        <v>6.0</v>
      </c>
      <c r="B10" s="756" t="s">
        <v>218</v>
      </c>
      <c r="C10" s="757"/>
      <c r="D10" s="758"/>
      <c r="E10" s="47" t="s">
        <v>160</v>
      </c>
      <c r="F10" s="162"/>
      <c r="H10" s="4"/>
      <c r="I10" s="4"/>
      <c r="J10" s="4"/>
      <c r="K10" s="4"/>
      <c r="L10" s="4"/>
    </row>
    <row r="11" spans="1:12" ht="33.95" customHeight="1">
      <c r="A11" s="75">
        <v>7.0</v>
      </c>
      <c r="B11" s="759" t="s">
        <v>245</v>
      </c>
      <c r="C11" s="760"/>
      <c r="D11" s="761"/>
      <c r="E11" s="58" t="s">
        <v>160</v>
      </c>
      <c r="F11" s="163"/>
      <c r="H11" s="4"/>
      <c r="I11" s="4"/>
      <c r="J11" s="4"/>
      <c r="K11" s="4"/>
      <c r="L11" s="4"/>
    </row>
    <row r="12" spans="1:12" ht="24" customHeight="1">
      <c r="A12" s="164">
        <v>8.0</v>
      </c>
      <c r="B12" s="756" t="s">
        <v>145</v>
      </c>
      <c r="C12" s="757"/>
      <c r="D12" s="758"/>
      <c r="E12" s="76" t="s">
        <v>160</v>
      </c>
      <c r="F12" s="162"/>
      <c r="H12" s="4"/>
      <c r="I12" s="4"/>
      <c r="J12" s="4"/>
      <c r="K12" s="4"/>
      <c r="L12" s="4"/>
    </row>
    <row r="13" spans="1:12" ht="24" customHeight="1">
      <c r="A13" s="75">
        <v>9.0</v>
      </c>
      <c r="B13" s="767" t="s">
        <v>3571</v>
      </c>
      <c r="C13" s="767"/>
      <c r="D13" s="767"/>
      <c r="E13" s="46" t="s">
        <v>160</v>
      </c>
      <c r="F13" s="165"/>
      <c r="H13" s="4"/>
      <c r="I13" s="4"/>
      <c r="J13" s="4"/>
      <c r="K13" s="4"/>
      <c r="L13" s="4"/>
    </row>
    <row r="14" spans="1:12" ht="24" customHeight="1">
      <c r="A14" s="75">
        <v>10.0</v>
      </c>
      <c r="B14" s="767" t="s">
        <v>3570</v>
      </c>
      <c r="C14" s="767"/>
      <c r="D14" s="767"/>
      <c r="E14" s="46" t="s">
        <v>160</v>
      </c>
      <c r="F14" s="166"/>
      <c r="H14" s="4"/>
      <c r="I14" s="4"/>
      <c r="J14" s="4"/>
      <c r="K14" s="4"/>
      <c r="L14" s="4"/>
    </row>
    <row r="15" spans="1:12" ht="24" customHeight="1">
      <c r="A15" s="75">
        <v>11.0</v>
      </c>
      <c r="B15" s="777" t="s">
        <v>1259</v>
      </c>
      <c r="C15" s="767"/>
      <c r="D15" s="767"/>
      <c r="E15" s="46" t="s">
        <v>160</v>
      </c>
      <c r="F15" s="166"/>
      <c r="H15" s="4"/>
      <c r="I15" s="4"/>
      <c r="J15" s="4"/>
      <c r="K15" s="4"/>
      <c r="L15" s="4"/>
    </row>
    <row r="16" spans="1:12" ht="33.95" customHeight="1" thickBot="1">
      <c r="A16" s="77">
        <v>12.0</v>
      </c>
      <c r="B16" s="768" t="s">
        <v>363</v>
      </c>
      <c r="C16" s="768"/>
      <c r="D16" s="768"/>
      <c r="E16" s="78" t="s">
        <v>160</v>
      </c>
      <c r="F16" s="167"/>
      <c r="H16" s="4"/>
      <c r="I16" s="4"/>
      <c r="J16" s="4"/>
      <c r="K16" s="4"/>
      <c r="L16" s="4"/>
    </row>
    <row r="17" spans="1:12" ht="15" customHeight="1" thickBot="1">
      <c r="A17" s="765" t="s">
        <v>259</v>
      </c>
      <c r="B17" s="766"/>
      <c r="C17" s="766"/>
      <c r="D17" s="766"/>
      <c r="E17" s="766"/>
      <c r="F17" s="766"/>
      <c r="H17" s="4"/>
      <c r="I17" s="4"/>
      <c r="J17" s="4"/>
      <c r="K17" s="4"/>
      <c r="L17" s="4"/>
    </row>
    <row r="18" spans="1:12" ht="24" customHeight="1">
      <c r="A18" s="79">
        <v>13.0</v>
      </c>
      <c r="B18" s="762" t="s">
        <v>251</v>
      </c>
      <c r="C18" s="763"/>
      <c r="D18" s="764"/>
      <c r="E18" s="49" t="s">
        <v>160</v>
      </c>
      <c r="F18" s="168"/>
      <c r="H18" s="4"/>
      <c r="I18" s="4"/>
      <c r="J18" s="4"/>
      <c r="K18" s="4"/>
      <c r="L18" s="4"/>
    </row>
    <row r="19" spans="1:12" ht="24" customHeight="1">
      <c r="A19" s="74" t="s">
        <v>351</v>
      </c>
      <c r="B19" s="756" t="s">
        <v>252</v>
      </c>
      <c r="C19" s="757"/>
      <c r="D19" s="758"/>
      <c r="E19" s="47" t="s">
        <v>160</v>
      </c>
      <c r="F19" s="162"/>
      <c r="H19" s="4"/>
      <c r="I19" s="4"/>
      <c r="J19" s="4"/>
      <c r="K19" s="4"/>
      <c r="L19" s="4"/>
    </row>
    <row r="20" spans="1:12" ht="24" customHeight="1">
      <c r="A20" s="74">
        <v>15.0</v>
      </c>
      <c r="B20" s="759" t="s">
        <v>253</v>
      </c>
      <c r="C20" s="760"/>
      <c r="D20" s="761"/>
      <c r="E20" s="47" t="s">
        <v>160</v>
      </c>
      <c r="F20" s="162"/>
      <c r="H20" s="4"/>
      <c r="I20" s="4"/>
      <c r="J20" s="4"/>
      <c r="K20" s="4"/>
      <c r="L20" s="4"/>
    </row>
    <row r="21" spans="1:12" ht="24" customHeight="1">
      <c r="A21" s="74">
        <v>16.0</v>
      </c>
      <c r="B21" s="756" t="s">
        <v>254</v>
      </c>
      <c r="C21" s="757"/>
      <c r="D21" s="758"/>
      <c r="E21" s="47" t="s">
        <v>160</v>
      </c>
      <c r="F21" s="162"/>
      <c r="H21" s="4"/>
      <c r="I21" s="4"/>
      <c r="J21" s="4"/>
      <c r="K21" s="4"/>
      <c r="L21" s="4"/>
    </row>
    <row r="22" spans="1:12" ht="24" customHeight="1">
      <c r="A22" s="74" t="s">
        <v>352</v>
      </c>
      <c r="B22" s="756" t="s">
        <v>255</v>
      </c>
      <c r="C22" s="757"/>
      <c r="D22" s="758"/>
      <c r="E22" s="47" t="s">
        <v>160</v>
      </c>
      <c r="F22" s="162"/>
      <c r="H22" s="4"/>
      <c r="I22" s="4"/>
      <c r="J22" s="4"/>
      <c r="K22" s="4"/>
      <c r="L22" s="4"/>
    </row>
    <row r="23" spans="1:12" ht="24" customHeight="1" thickBot="1">
      <c r="A23" s="74">
        <v>18.0</v>
      </c>
      <c r="B23" s="773" t="s">
        <v>3572</v>
      </c>
      <c r="C23" s="774"/>
      <c r="D23" s="775"/>
      <c r="E23" s="47" t="s">
        <v>160</v>
      </c>
      <c r="F23" s="162"/>
      <c r="H23" s="4"/>
      <c r="I23" s="4"/>
      <c r="J23" s="4"/>
      <c r="K23" s="4"/>
      <c r="L23" s="4"/>
    </row>
    <row r="24" spans="1:12" ht="15" customHeight="1" thickBot="1">
      <c r="A24" s="765" t="s">
        <v>148</v>
      </c>
      <c r="B24" s="766"/>
      <c r="C24" s="766"/>
      <c r="D24" s="766"/>
      <c r="E24" s="766"/>
      <c r="F24" s="766"/>
      <c r="H24" s="4"/>
      <c r="I24" s="4"/>
      <c r="J24" s="4"/>
      <c r="K24" s="4"/>
      <c r="L24" s="4"/>
    </row>
    <row r="25" spans="1:12" ht="42" customHeight="1">
      <c r="A25" s="79">
        <v>19.0</v>
      </c>
      <c r="B25" s="778" t="s">
        <v>3573</v>
      </c>
      <c r="C25" s="779"/>
      <c r="D25" s="780"/>
      <c r="E25" s="49" t="s">
        <v>160</v>
      </c>
      <c r="F25" s="168"/>
      <c r="H25" s="4"/>
      <c r="I25" s="4"/>
      <c r="J25" s="4"/>
      <c r="K25" s="4"/>
      <c r="L25" s="4"/>
    </row>
    <row r="26" spans="1:12" ht="24" customHeight="1">
      <c r="A26" s="74">
        <v>20.0</v>
      </c>
      <c r="B26" s="756" t="s">
        <v>3574</v>
      </c>
      <c r="C26" s="757"/>
      <c r="D26" s="758"/>
      <c r="E26" s="47" t="s">
        <v>160</v>
      </c>
      <c r="F26" s="162"/>
      <c r="H26" s="4"/>
      <c r="I26" s="4"/>
      <c r="J26" s="4"/>
      <c r="K26" s="4"/>
      <c r="L26" s="4"/>
    </row>
    <row r="27" spans="1:12" ht="33.95" customHeight="1">
      <c r="A27" s="75" t="s">
        <v>353</v>
      </c>
      <c r="B27" s="781" t="s">
        <v>155</v>
      </c>
      <c r="C27" s="782"/>
      <c r="D27" s="783"/>
      <c r="E27" s="58" t="s">
        <v>160</v>
      </c>
      <c r="F27" s="163"/>
      <c r="H27" s="4"/>
      <c r="I27" s="4"/>
      <c r="J27" s="4"/>
      <c r="K27" s="4"/>
      <c r="L27" s="4"/>
    </row>
    <row r="28" spans="1:12" ht="33.95" customHeight="1" thickBot="1">
      <c r="A28" s="74">
        <v>22.0</v>
      </c>
      <c r="B28" s="753" t="s">
        <v>3575</v>
      </c>
      <c r="C28" s="754"/>
      <c r="D28" s="755"/>
      <c r="E28" s="47" t="s">
        <v>160</v>
      </c>
      <c r="F28" s="162"/>
      <c r="H28" s="4"/>
      <c r="I28" s="4"/>
      <c r="J28" s="4"/>
      <c r="K28" s="4"/>
      <c r="L28" s="4"/>
    </row>
    <row r="29" spans="1:12" ht="15" customHeight="1" thickBot="1">
      <c r="A29" s="765" t="s">
        <v>154</v>
      </c>
      <c r="B29" s="766"/>
      <c r="C29" s="766"/>
      <c r="D29" s="766"/>
      <c r="E29" s="766"/>
      <c r="F29" s="766"/>
      <c r="H29" s="4"/>
      <c r="I29" s="4"/>
      <c r="J29" s="4"/>
      <c r="K29" s="4"/>
      <c r="L29" s="4"/>
    </row>
    <row r="30" spans="1:12" ht="33.95" customHeight="1">
      <c r="A30" s="79">
        <v>23.0</v>
      </c>
      <c r="B30" s="778" t="s">
        <v>9129</v>
      </c>
      <c r="C30" s="779"/>
      <c r="D30" s="780"/>
      <c r="E30" s="49" t="s">
        <v>160</v>
      </c>
      <c r="F30" s="168"/>
      <c r="H30" s="4"/>
      <c r="I30" s="4"/>
      <c r="J30" s="4"/>
      <c r="K30" s="4"/>
      <c r="L30" s="4"/>
    </row>
    <row r="31" spans="1:12" ht="24" customHeight="1" thickBot="1">
      <c r="A31" s="74">
        <v>24.0</v>
      </c>
      <c r="B31" s="753" t="s">
        <v>246</v>
      </c>
      <c r="C31" s="754"/>
      <c r="D31" s="755"/>
      <c r="E31" s="47" t="s">
        <v>160</v>
      </c>
      <c r="F31" s="162"/>
      <c r="H31" s="4"/>
      <c r="I31" s="4"/>
      <c r="J31" s="4"/>
      <c r="K31" s="4"/>
      <c r="L31" s="4"/>
    </row>
    <row r="32" spans="1:12" ht="11.1" customHeight="1">
      <c r="A32" s="747">
        <v>4.0</v>
      </c>
      <c r="B32" s="747"/>
      <c r="C32" s="747"/>
      <c r="D32" s="747"/>
      <c r="E32" s="747"/>
      <c r="F32" s="747"/>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GlJV4/a2i4naGVfz3ISdqhfH2cGcwSKZUdxuJsR9oG06hiDG1BlPxpBUu8svc5Bwc9wCXWTmeM33EVGquz0VsQ==" saltValue="OkH4U6tYcvlcujBm51abiw==" spinCount="100000" sheet="1" objects="1" scenarios="1"/>
  <mergeCells count="33">
    <mergeCell ref="B15:D15"/>
    <mergeCell ref="A29:F29"/>
    <mergeCell ref="B22:D22"/>
    <mergeCell ref="B23:D23"/>
    <mergeCell ref="B31:D31"/>
    <mergeCell ref="B30:D30"/>
    <mergeCell ref="A24:F24"/>
    <mergeCell ref="B25:D25"/>
    <mergeCell ref="B26:D26"/>
    <mergeCell ref="B27:D27"/>
    <mergeCell ref="A1:F1"/>
    <mergeCell ref="A2:F2"/>
    <mergeCell ref="B7:D7"/>
    <mergeCell ref="B8:D8"/>
    <mergeCell ref="B5:D5"/>
    <mergeCell ref="B6:D6"/>
    <mergeCell ref="E3:F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s>
  <printOptions horizontalCentered="1" verticalCentered="1"/>
  <pageMargins left="0.3937007874015748" right="0.3937007874015748" top="0.4330708661417323" bottom="0.4330708661417323" header="0.31496062992125984" footer="0.31496062992125984"/>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m="http://schemas.microsoft.com/office/excel/2006/main"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8000860214233"/>
    <outlinePr summaryBelow="0" summaryRight="0"/>
    <pageSetUpPr fitToPage="1"/>
  </sheetPr>
  <dimension ref="A1:J89"/>
  <sheetViews>
    <sheetView showOutlineSymbols="0" workbookViewId="0" topLeftCell="A1">
      <selection pane="topLeft" activeCell="F2" sqref="F2"/>
    </sheetView>
  </sheetViews>
  <sheetFormatPr defaultColWidth="9.144285714285713" defaultRowHeight="12.75"/>
  <cols>
    <col min="1" max="1" width="7" style="4" customWidth="1"/>
    <col min="2" max="3" width="12.714285714285714" style="4" customWidth="1"/>
    <col min="4" max="7" width="17.714285714285715" style="4" customWidth="1"/>
    <col min="8" max="16384" width="9.142857142857142" style="5"/>
  </cols>
  <sheetData>
    <row r="1" spans="1:8" ht="15.95" customHeight="1" thickBot="1">
      <c r="A1" s="784" t="s">
        <v>149</v>
      </c>
      <c r="B1" s="594"/>
      <c r="C1" s="594"/>
      <c r="D1" s="594"/>
      <c r="E1" s="594"/>
      <c r="F1" s="594"/>
      <c r="G1" s="594"/>
      <c r="H1" s="4"/>
    </row>
    <row r="2" spans="1:10" ht="24" customHeight="1">
      <c r="A2" s="79">
        <v>25.0</v>
      </c>
      <c r="B2" s="785" t="s">
        <v>219</v>
      </c>
      <c r="C2" s="786"/>
      <c r="D2" s="786"/>
      <c r="E2" s="787"/>
      <c r="F2" s="259" t="s">
        <v>160</v>
      </c>
      <c r="G2" s="253"/>
      <c r="H2" s="4"/>
      <c r="I2" s="4"/>
      <c r="J2" s="4"/>
    </row>
    <row r="3" spans="1:10" ht="24" customHeight="1" thickBot="1">
      <c r="A3" s="77">
        <v>26.0</v>
      </c>
      <c r="B3" s="753" t="s">
        <v>220</v>
      </c>
      <c r="C3" s="788"/>
      <c r="D3" s="788"/>
      <c r="E3" s="725"/>
      <c r="F3" s="80" t="s">
        <v>160</v>
      </c>
      <c r="G3" s="254"/>
      <c r="H3" s="4"/>
      <c r="I3" s="4"/>
      <c r="J3" s="4"/>
    </row>
    <row r="4" spans="1:7" ht="15.95" customHeight="1" thickBot="1">
      <c r="A4" s="794" t="s">
        <v>156</v>
      </c>
      <c r="B4" s="795"/>
      <c r="C4" s="795"/>
      <c r="D4" s="795"/>
      <c r="E4" s="795"/>
      <c r="F4" s="795"/>
      <c r="G4" s="795"/>
    </row>
    <row r="5" spans="1:9" ht="24" customHeight="1">
      <c r="A5" s="28">
        <v>27.0</v>
      </c>
      <c r="B5" s="685" t="s">
        <v>247</v>
      </c>
      <c r="C5" s="786"/>
      <c r="D5" s="786"/>
      <c r="E5" s="787"/>
      <c r="F5" s="251" t="s">
        <v>160</v>
      </c>
      <c r="G5" s="256"/>
      <c r="H5" s="4"/>
      <c r="I5" s="4"/>
    </row>
    <row r="6" spans="1:9" ht="24" customHeight="1">
      <c r="A6" s="32">
        <v>28.0</v>
      </c>
      <c r="B6" s="655" t="s">
        <v>286</v>
      </c>
      <c r="C6" s="674"/>
      <c r="D6" s="674"/>
      <c r="E6" s="675"/>
      <c r="F6" s="173" t="s">
        <v>160</v>
      </c>
      <c r="G6" s="257"/>
      <c r="H6" s="4"/>
      <c r="I6" s="4"/>
    </row>
    <row r="7" spans="1:9" ht="24" customHeight="1" thickBot="1">
      <c r="A7" s="72" t="s">
        <v>354</v>
      </c>
      <c r="B7" s="797" t="s">
        <v>221</v>
      </c>
      <c r="C7" s="788"/>
      <c r="D7" s="788"/>
      <c r="E7" s="725"/>
      <c r="F7" s="252" t="s">
        <v>160</v>
      </c>
      <c r="G7" s="258"/>
      <c r="H7" s="4"/>
      <c r="I7" s="4"/>
    </row>
    <row r="8" spans="1:9" ht="15.95" customHeight="1" thickBot="1">
      <c r="A8" s="784" t="s">
        <v>3576</v>
      </c>
      <c r="B8" s="594"/>
      <c r="C8" s="594"/>
      <c r="D8" s="594"/>
      <c r="E8" s="594"/>
      <c r="F8" s="594"/>
      <c r="G8" s="594"/>
      <c r="H8" s="4"/>
      <c r="I8" s="4"/>
    </row>
    <row r="9" spans="1:9" ht="24" customHeight="1">
      <c r="A9" s="79">
        <v>30.0</v>
      </c>
      <c r="B9" s="785" t="s">
        <v>3577</v>
      </c>
      <c r="C9" s="786"/>
      <c r="D9" s="786"/>
      <c r="E9" s="787"/>
      <c r="F9" s="259" t="s">
        <v>160</v>
      </c>
      <c r="G9" s="253"/>
      <c r="H9" s="4"/>
      <c r="I9" s="4"/>
    </row>
    <row r="10" spans="1:9" ht="24" customHeight="1" thickBot="1">
      <c r="A10" s="77">
        <v>31.0</v>
      </c>
      <c r="B10" s="753" t="s">
        <v>3578</v>
      </c>
      <c r="C10" s="788"/>
      <c r="D10" s="788"/>
      <c r="E10" s="725"/>
      <c r="F10" s="80" t="s">
        <v>160</v>
      </c>
      <c r="G10" s="254"/>
      <c r="H10" s="4"/>
      <c r="I10" s="4"/>
    </row>
    <row r="11" spans="1:7" ht="15.95" customHeight="1">
      <c r="A11" s="796" t="s">
        <v>348</v>
      </c>
      <c r="B11" s="714"/>
      <c r="C11" s="714"/>
      <c r="D11" s="714"/>
      <c r="E11" s="714"/>
      <c r="F11" s="714"/>
      <c r="G11" s="714"/>
    </row>
    <row r="12" spans="1:8" s="36" customFormat="1" ht="15.95" customHeight="1" thickBot="1">
      <c r="A12" s="745" t="s">
        <v>9079</v>
      </c>
      <c r="B12" s="574"/>
      <c r="C12" s="574"/>
      <c r="D12" s="574"/>
      <c r="E12" s="574"/>
      <c r="F12" s="574"/>
      <c r="G12" s="574"/>
      <c r="H12" s="197"/>
    </row>
    <row r="13" spans="1:7" s="87" customFormat="1" ht="12" customHeight="1">
      <c r="A13" s="701" t="s">
        <v>163</v>
      </c>
      <c r="B13" s="798" t="s">
        <v>9130</v>
      </c>
      <c r="C13" s="799"/>
      <c r="D13" s="798" t="s">
        <v>9131</v>
      </c>
      <c r="E13" s="798" t="s">
        <v>278</v>
      </c>
      <c r="F13" s="805"/>
      <c r="G13" s="806"/>
    </row>
    <row r="14" spans="1:7" ht="39.95" customHeight="1">
      <c r="A14" s="802"/>
      <c r="B14" s="800"/>
      <c r="C14" s="801"/>
      <c r="D14" s="807"/>
      <c r="E14" s="264" t="s">
        <v>9132</v>
      </c>
      <c r="F14" s="88" t="s">
        <v>279</v>
      </c>
      <c r="G14" s="89" t="s">
        <v>9133</v>
      </c>
    </row>
    <row r="15" spans="1:7" ht="14.1" customHeight="1">
      <c r="A15" s="32">
        <v>0.0</v>
      </c>
      <c r="B15" s="803">
        <v>1.0</v>
      </c>
      <c r="C15" s="804"/>
      <c r="D15" s="255">
        <v>2.0</v>
      </c>
      <c r="E15" s="255">
        <v>3.0</v>
      </c>
      <c r="F15" s="169">
        <v>4.0</v>
      </c>
      <c r="G15" s="170">
        <v>5.0</v>
      </c>
    </row>
    <row r="16" spans="1:7" ht="15" customHeight="1">
      <c r="A16" s="32">
        <v>1.0</v>
      </c>
      <c r="B16" s="171">
        <f>+'1'!F26</f>
        <v>43831.0</v>
      </c>
      <c r="C16" s="172">
        <f>+'1'!H26</f>
        <v>44196.0</v>
      </c>
      <c r="D16" s="173">
        <f>+IF('7'!C6&lt;0,-'7'!C6,0)</f>
        <v>0.0</v>
      </c>
      <c r="E16" s="173">
        <v>0.0</v>
      </c>
      <c r="F16" s="58">
        <v>0.0</v>
      </c>
      <c r="G16" s="84">
        <f t="shared" si="0" ref="G16:G23">+D16-E16-F16</f>
        <v>0.0</v>
      </c>
    </row>
    <row r="17" spans="1:7" ht="15" customHeight="1">
      <c r="A17" s="32">
        <v>2.0</v>
      </c>
      <c r="B17" s="174"/>
      <c r="C17" s="174"/>
      <c r="D17" s="173"/>
      <c r="E17" s="173"/>
      <c r="F17" s="58"/>
      <c r="G17" s="84">
        <f t="shared" si="0"/>
        <v>0.0</v>
      </c>
    </row>
    <row r="18" spans="1:7" ht="15" customHeight="1">
      <c r="A18" s="32">
        <v>3.0</v>
      </c>
      <c r="B18" s="174"/>
      <c r="C18" s="174"/>
      <c r="D18" s="173"/>
      <c r="E18" s="173"/>
      <c r="F18" s="58"/>
      <c r="G18" s="84">
        <f t="shared" si="0"/>
        <v>0.0</v>
      </c>
    </row>
    <row r="19" spans="1:7" ht="15" customHeight="1">
      <c r="A19" s="32">
        <v>4.0</v>
      </c>
      <c r="B19" s="174"/>
      <c r="C19" s="174"/>
      <c r="D19" s="173"/>
      <c r="E19" s="173"/>
      <c r="F19" s="58"/>
      <c r="G19" s="84">
        <f t="shared" si="0"/>
        <v>0.0</v>
      </c>
    </row>
    <row r="20" spans="1:7" ht="15" customHeight="1">
      <c r="A20" s="32">
        <v>5.0</v>
      </c>
      <c r="B20" s="174"/>
      <c r="C20" s="174"/>
      <c r="D20" s="173"/>
      <c r="E20" s="173"/>
      <c r="F20" s="58"/>
      <c r="G20" s="84">
        <f t="shared" si="0"/>
        <v>0.0</v>
      </c>
    </row>
    <row r="21" spans="1:7" ht="15" customHeight="1">
      <c r="A21" s="32">
        <v>6.0</v>
      </c>
      <c r="B21" s="174"/>
      <c r="C21" s="174"/>
      <c r="D21" s="173"/>
      <c r="E21" s="173"/>
      <c r="F21" s="58"/>
      <c r="G21" s="84">
        <f t="shared" si="0"/>
        <v>0.0</v>
      </c>
    </row>
    <row r="22" spans="1:7" ht="15" customHeight="1">
      <c r="A22" s="32">
        <v>7.0</v>
      </c>
      <c r="B22" s="174"/>
      <c r="C22" s="174"/>
      <c r="D22" s="173"/>
      <c r="E22" s="173"/>
      <c r="F22" s="58"/>
      <c r="G22" s="84">
        <f t="shared" si="0"/>
        <v>0.0</v>
      </c>
    </row>
    <row r="23" spans="1:7" ht="15" customHeight="1">
      <c r="A23" s="32">
        <v>8.0</v>
      </c>
      <c r="B23" s="174"/>
      <c r="C23" s="174"/>
      <c r="D23" s="173"/>
      <c r="E23" s="173"/>
      <c r="F23" s="58"/>
      <c r="G23" s="84">
        <f t="shared" si="0"/>
        <v>0.0</v>
      </c>
    </row>
    <row r="24" spans="1:7" ht="15" customHeight="1" thickBot="1">
      <c r="A24" s="34">
        <v>9.0</v>
      </c>
      <c r="B24" s="741" t="s">
        <v>165</v>
      </c>
      <c r="C24" s="793"/>
      <c r="D24" s="793"/>
      <c r="E24" s="793"/>
      <c r="F24" s="60">
        <f>SUM(F16:F23)</f>
        <v>0.0</v>
      </c>
      <c r="G24" s="175">
        <f>SUM(G16:G23)</f>
        <v>0.0</v>
      </c>
    </row>
    <row r="25" spans="1:7" ht="15" customHeight="1">
      <c r="A25" s="726" t="s">
        <v>9030</v>
      </c>
      <c r="B25" s="792"/>
      <c r="C25" s="792"/>
      <c r="D25" s="792"/>
      <c r="E25" s="792"/>
      <c r="F25" s="792"/>
      <c r="G25" s="792"/>
    </row>
    <row r="26" spans="1:7" ht="15" customHeight="1">
      <c r="A26" s="789" t="s">
        <v>294</v>
      </c>
      <c r="B26" s="790"/>
      <c r="C26" s="790"/>
      <c r="D26" s="790"/>
      <c r="E26" s="790"/>
      <c r="F26" s="790"/>
      <c r="G26" s="790"/>
    </row>
    <row r="27" spans="1:8" ht="15" customHeight="1" thickBot="1">
      <c r="A27" s="791" t="s">
        <v>9112</v>
      </c>
      <c r="B27" s="594"/>
      <c r="C27" s="594"/>
      <c r="D27" s="594"/>
      <c r="E27" s="594"/>
      <c r="F27" s="594"/>
      <c r="G27" s="594"/>
      <c r="H27" s="4"/>
    </row>
    <row r="28" spans="1:8" ht="15" customHeight="1">
      <c r="A28" s="701" t="s">
        <v>163</v>
      </c>
      <c r="B28" s="798" t="s">
        <v>9031</v>
      </c>
      <c r="C28" s="799"/>
      <c r="D28" s="798" t="s">
        <v>296</v>
      </c>
      <c r="E28" s="798" t="s">
        <v>297</v>
      </c>
      <c r="F28" s="805"/>
      <c r="G28" s="806"/>
      <c r="H28" s="4"/>
    </row>
    <row r="29" spans="1:8" ht="48" customHeight="1">
      <c r="A29" s="802"/>
      <c r="B29" s="800"/>
      <c r="C29" s="801"/>
      <c r="D29" s="807"/>
      <c r="E29" s="264" t="s">
        <v>298</v>
      </c>
      <c r="F29" s="88" t="s">
        <v>299</v>
      </c>
      <c r="G29" s="89" t="s">
        <v>300</v>
      </c>
      <c r="H29" s="4"/>
    </row>
    <row r="30" spans="1:8" ht="12.75">
      <c r="A30" s="32">
        <v>0.0</v>
      </c>
      <c r="B30" s="803">
        <v>1.0</v>
      </c>
      <c r="C30" s="804"/>
      <c r="D30" s="255">
        <v>2.0</v>
      </c>
      <c r="E30" s="255">
        <v>3.0</v>
      </c>
      <c r="F30" s="169">
        <v>4.0</v>
      </c>
      <c r="G30" s="170">
        <v>5.0</v>
      </c>
      <c r="H30" s="4"/>
    </row>
    <row r="31" spans="1:8" ht="15" customHeight="1">
      <c r="A31" s="32">
        <v>1.0</v>
      </c>
      <c r="B31" s="171"/>
      <c r="C31" s="172"/>
      <c r="D31" s="173"/>
      <c r="E31" s="173"/>
      <c r="F31" s="58"/>
      <c r="G31" s="84">
        <f>+D31-E31-F31</f>
        <v>0.0</v>
      </c>
      <c r="H31" s="4"/>
    </row>
    <row r="32" spans="1:8" ht="15" customHeight="1">
      <c r="A32" s="32">
        <v>2.0</v>
      </c>
      <c r="B32" s="174"/>
      <c r="C32" s="174"/>
      <c r="D32" s="173"/>
      <c r="E32" s="173"/>
      <c r="F32" s="58"/>
      <c r="G32" s="84">
        <f>+D32-E32-F32</f>
        <v>0.0</v>
      </c>
      <c r="H32" s="4"/>
    </row>
    <row r="33" spans="1:8" ht="15" customHeight="1">
      <c r="A33" s="32">
        <v>3.0</v>
      </c>
      <c r="B33" s="174"/>
      <c r="C33" s="174"/>
      <c r="D33" s="173"/>
      <c r="E33" s="173"/>
      <c r="F33" s="58"/>
      <c r="G33" s="84">
        <f>+D33-E33-F33</f>
        <v>0.0</v>
      </c>
      <c r="H33" s="4"/>
    </row>
    <row r="34" spans="1:8" ht="15" customHeight="1">
      <c r="A34" s="32">
        <v>4.0</v>
      </c>
      <c r="B34" s="174"/>
      <c r="C34" s="174"/>
      <c r="D34" s="173"/>
      <c r="E34" s="173"/>
      <c r="F34" s="58"/>
      <c r="G34" s="84">
        <f>+D34-E34-F34</f>
        <v>0.0</v>
      </c>
      <c r="H34" s="4"/>
    </row>
    <row r="35" spans="1:8" ht="15" customHeight="1" thickBot="1">
      <c r="A35" s="34">
        <v>5.0</v>
      </c>
      <c r="B35" s="808" t="s">
        <v>165</v>
      </c>
      <c r="C35" s="793"/>
      <c r="D35" s="793"/>
      <c r="E35" s="793"/>
      <c r="F35" s="80">
        <f>+SUM(F31:F34)</f>
        <v>0.0</v>
      </c>
      <c r="G35" s="265">
        <f>+SUM(G31:G34)</f>
        <v>0.0</v>
      </c>
      <c r="H35" s="4"/>
    </row>
    <row r="36" spans="1:8" ht="15" customHeight="1" thickBot="1">
      <c r="A36" s="791" t="s">
        <v>301</v>
      </c>
      <c r="B36" s="594"/>
      <c r="C36" s="594"/>
      <c r="D36" s="594"/>
      <c r="E36" s="594"/>
      <c r="F36" s="594"/>
      <c r="G36" s="594"/>
      <c r="H36" s="4"/>
    </row>
    <row r="37" spans="1:8" ht="15" customHeight="1">
      <c r="A37" s="701" t="s">
        <v>163</v>
      </c>
      <c r="B37" s="798" t="s">
        <v>9032</v>
      </c>
      <c r="C37" s="799"/>
      <c r="D37" s="798" t="s">
        <v>295</v>
      </c>
      <c r="E37" s="798" t="s">
        <v>297</v>
      </c>
      <c r="F37" s="805"/>
      <c r="G37" s="806"/>
      <c r="H37" s="4"/>
    </row>
    <row r="38" spans="1:8" ht="48" customHeight="1">
      <c r="A38" s="802"/>
      <c r="B38" s="800"/>
      <c r="C38" s="801"/>
      <c r="D38" s="807"/>
      <c r="E38" s="264" t="s">
        <v>298</v>
      </c>
      <c r="F38" s="88" t="s">
        <v>299</v>
      </c>
      <c r="G38" s="89" t="s">
        <v>300</v>
      </c>
      <c r="H38" s="4"/>
    </row>
    <row r="39" spans="1:8" ht="12.95" customHeight="1">
      <c r="A39" s="32">
        <v>0.0</v>
      </c>
      <c r="B39" s="803">
        <v>1.0</v>
      </c>
      <c r="C39" s="804"/>
      <c r="D39" s="255">
        <v>2.0</v>
      </c>
      <c r="E39" s="255">
        <v>3.0</v>
      </c>
      <c r="F39" s="169">
        <v>4.0</v>
      </c>
      <c r="G39" s="170">
        <v>5.0</v>
      </c>
      <c r="H39" s="4"/>
    </row>
    <row r="40" spans="1:8" ht="15" customHeight="1">
      <c r="A40" s="32">
        <v>1.0</v>
      </c>
      <c r="B40" s="171"/>
      <c r="C40" s="172"/>
      <c r="D40" s="173"/>
      <c r="E40" s="173"/>
      <c r="F40" s="58"/>
      <c r="G40" s="84">
        <f>+D40-E40-F40</f>
        <v>0.0</v>
      </c>
      <c r="H40" s="4"/>
    </row>
    <row r="41" spans="1:8" ht="15" customHeight="1">
      <c r="A41" s="32">
        <v>2.0</v>
      </c>
      <c r="B41" s="174"/>
      <c r="C41" s="174"/>
      <c r="D41" s="173"/>
      <c r="E41" s="173"/>
      <c r="F41" s="58"/>
      <c r="G41" s="84">
        <f>+D41-E41-F41</f>
        <v>0.0</v>
      </c>
      <c r="H41" s="4"/>
    </row>
    <row r="42" spans="1:8" ht="15" customHeight="1">
      <c r="A42" s="32">
        <v>3.0</v>
      </c>
      <c r="B42" s="174"/>
      <c r="C42" s="174"/>
      <c r="D42" s="173"/>
      <c r="E42" s="173"/>
      <c r="F42" s="58"/>
      <c r="G42" s="84">
        <f>+D42-E42-F42</f>
        <v>0.0</v>
      </c>
      <c r="H42" s="4"/>
    </row>
    <row r="43" spans="1:8" ht="15" customHeight="1">
      <c r="A43" s="32">
        <v>4.0</v>
      </c>
      <c r="B43" s="174"/>
      <c r="C43" s="174"/>
      <c r="D43" s="173"/>
      <c r="E43" s="173"/>
      <c r="F43" s="58"/>
      <c r="G43" s="84">
        <f>+D43-E43-F43</f>
        <v>0.0</v>
      </c>
      <c r="H43" s="4"/>
    </row>
    <row r="44" spans="1:8" ht="15" customHeight="1" thickBot="1">
      <c r="A44" s="34">
        <v>5.0</v>
      </c>
      <c r="B44" s="808" t="s">
        <v>165</v>
      </c>
      <c r="C44" s="793"/>
      <c r="D44" s="793"/>
      <c r="E44" s="793"/>
      <c r="F44" s="80">
        <f>+SUM(F40:F43)</f>
        <v>0.0</v>
      </c>
      <c r="G44" s="265">
        <f>+SUM(G40:G43)</f>
        <v>0.0</v>
      </c>
      <c r="H44" s="4"/>
    </row>
    <row r="45" spans="1:8" ht="12" customHeight="1">
      <c r="A45" s="720">
        <v>5.0</v>
      </c>
      <c r="B45" s="721"/>
      <c r="C45" s="721"/>
      <c r="D45" s="721"/>
      <c r="E45" s="721"/>
      <c r="F45" s="721"/>
      <c r="G45" s="721"/>
      <c r="H45" s="4"/>
    </row>
    <row r="46" spans="8:8" ht="12.75">
      <c r="H46" s="4"/>
    </row>
    <row r="47" spans="8:8" ht="12.75">
      <c r="H47" s="4"/>
    </row>
    <row r="48" spans="8:8" ht="12.75">
      <c r="H48" s="4"/>
    </row>
    <row r="49" spans="8:8" ht="12.75">
      <c r="H49" s="4"/>
    </row>
    <row r="50" spans="8:8" ht="12.75">
      <c r="H50" s="4"/>
    </row>
    <row r="51" spans="8:8" ht="12.75">
      <c r="H51" s="4"/>
    </row>
    <row r="52" spans="8:8" ht="12.75">
      <c r="H52" s="4"/>
    </row>
    <row r="53" spans="8:8" ht="12.75">
      <c r="H53" s="4"/>
    </row>
    <row r="54" spans="8:8" ht="12.75">
      <c r="H54" s="4"/>
    </row>
    <row r="55" spans="8:8" ht="12.75">
      <c r="H55" s="4"/>
    </row>
    <row r="56" spans="8:8" ht="12.75">
      <c r="H56" s="4"/>
    </row>
    <row r="57" spans="8:8" ht="12.75">
      <c r="H57" s="4"/>
    </row>
    <row r="58" spans="8:8" ht="12.75">
      <c r="H58" s="4"/>
    </row>
    <row r="59" spans="8:8" ht="12.75">
      <c r="H59" s="4"/>
    </row>
    <row r="60" spans="8:8" ht="12.75">
      <c r="H60" s="4"/>
    </row>
    <row r="61" spans="8:8" ht="12.75">
      <c r="H61" s="4"/>
    </row>
    <row r="62" spans="8:8" ht="12.75">
      <c r="H62" s="4"/>
    </row>
    <row r="63" spans="8:8" ht="12.75">
      <c r="H63" s="4"/>
    </row>
    <row r="64" spans="8:8" ht="12.75">
      <c r="H64" s="4"/>
    </row>
    <row r="65" spans="8:8" ht="12.75">
      <c r="H65" s="4"/>
    </row>
    <row r="66" spans="8:8" ht="12.75">
      <c r="H66" s="4"/>
    </row>
    <row r="67" spans="8:8" ht="12.75">
      <c r="H67" s="4"/>
    </row>
    <row r="68" spans="8:8" ht="12.75">
      <c r="H68" s="4"/>
    </row>
    <row r="69" spans="8:8" ht="12.75">
      <c r="H69" s="4"/>
    </row>
    <row r="70" spans="8:8" ht="12.75">
      <c r="H70" s="4"/>
    </row>
    <row r="71" spans="8:8" ht="12.75">
      <c r="H71" s="4"/>
    </row>
    <row r="72" spans="8:8" ht="12.75">
      <c r="H72" s="4"/>
    </row>
    <row r="73" spans="8:8" ht="12.75">
      <c r="H73" s="4"/>
    </row>
    <row r="74" spans="8:8" ht="12.75">
      <c r="H74" s="4"/>
    </row>
    <row r="75" spans="8:8" ht="12.75">
      <c r="H75" s="4"/>
    </row>
    <row r="76" spans="8:8" ht="12.75">
      <c r="H76" s="4"/>
    </row>
    <row r="77" spans="8:8" ht="12.75">
      <c r="H77" s="4"/>
    </row>
    <row r="78" spans="8:8" ht="12.75">
      <c r="H78" s="4"/>
    </row>
    <row r="79" spans="8:8" ht="12.75">
      <c r="H79" s="4"/>
    </row>
    <row r="80" spans="8:8" ht="12.75">
      <c r="H80" s="4"/>
    </row>
    <row r="81" spans="8:8" ht="12.75">
      <c r="H81" s="4"/>
    </row>
    <row r="82" spans="8:8" ht="12.75">
      <c r="H82" s="4"/>
    </row>
    <row r="83" spans="8:8" ht="12.75">
      <c r="H83" s="4"/>
    </row>
    <row r="84" spans="8:8" ht="12.75">
      <c r="H84" s="4"/>
    </row>
    <row r="85" spans="8:8" ht="12.75">
      <c r="H85" s="4"/>
    </row>
    <row r="86" spans="8:8" ht="12.75">
      <c r="H86" s="4"/>
    </row>
    <row r="87" spans="8:8" ht="12.75">
      <c r="H87" s="4"/>
    </row>
    <row r="88" spans="8:8" ht="12.75">
      <c r="H88" s="4"/>
    </row>
    <row r="89" spans="8:8" ht="12.75">
      <c r="H89" s="4"/>
    </row>
  </sheetData>
  <sheetProtection algorithmName="SHA-512" hashValue="2ONc9buuks7rmIoO3jYPyxLTFDAoCP11fIf9vQwkOEAir/wE7B/Cv2atmq9OaDh7qULZxA7VtfxK86cFrSJfng==" saltValue="M4EjFk/PXTVjj7MuoQLtcg==" spinCount="100000" sheet="1" objects="1" scenarios="1"/>
  <mergeCells count="35">
    <mergeCell ref="A45:G45"/>
    <mergeCell ref="E28:G28"/>
    <mergeCell ref="B28:C29"/>
    <mergeCell ref="D28:D29"/>
    <mergeCell ref="A28:A29"/>
    <mergeCell ref="B35:E35"/>
    <mergeCell ref="A36:G36"/>
    <mergeCell ref="B30:C30"/>
    <mergeCell ref="B39:C39"/>
    <mergeCell ref="B44:E44"/>
    <mergeCell ref="A37:A38"/>
    <mergeCell ref="B37:C38"/>
    <mergeCell ref="D37:D38"/>
    <mergeCell ref="E37:G37"/>
    <mergeCell ref="B13:C14"/>
    <mergeCell ref="A13:A14"/>
    <mergeCell ref="B15:C15"/>
    <mergeCell ref="E13:G13"/>
    <mergeCell ref="D13:D14"/>
    <mergeCell ref="A1:G1"/>
    <mergeCell ref="B2:E2"/>
    <mergeCell ref="B3:E3"/>
    <mergeCell ref="A26:G26"/>
    <mergeCell ref="A27:G27"/>
    <mergeCell ref="A8:G8"/>
    <mergeCell ref="B9:E9"/>
    <mergeCell ref="B10:E10"/>
    <mergeCell ref="A25:G25"/>
    <mergeCell ref="B24:E24"/>
    <mergeCell ref="A4:G4"/>
    <mergeCell ref="A11:G11"/>
    <mergeCell ref="B5:E5"/>
    <mergeCell ref="B6:E6"/>
    <mergeCell ref="B7:E7"/>
    <mergeCell ref="A12:G12"/>
  </mergeCells>
  <printOptions horizontalCentered="1" verticalCentered="1"/>
  <pageMargins left="0.1968503937007874" right="0.1968503937007874" top="0.3937007874015748" bottom="0.3937007874015748" header="0.31496062992125984" footer="0.31496062992125984"/>
  <pageSetup horizontalDpi="300" verticalDpi="300" orientation="portrait" paperSize="9" scale="99"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22</vt:i4>
      </vt:variant>
    </vt:vector>
  </HeadingPairs>
  <TitlesOfParts>
    <vt:vector size="22" baseType="lpstr">
      <vt:lpstr>FU</vt:lpstr>
      <vt:lpstr>UVOD</vt:lpstr>
      <vt:lpstr>ZAKL_DATA</vt:lpstr>
      <vt:lpstr>XML_export</vt:lpstr>
      <vt:lpstr>1</vt:lpstr>
      <vt:lpstr>2</vt:lpstr>
      <vt:lpstr>3</vt:lpstr>
      <vt:lpstr>4</vt:lpstr>
      <vt:lpstr>5</vt:lpstr>
      <vt:lpstr>6</vt:lpstr>
      <vt:lpstr>7</vt:lpstr>
      <vt:lpstr>8</vt:lpstr>
      <vt:lpstr>Př_I</vt:lpstr>
      <vt:lpstr>Př_H1</vt:lpstr>
      <vt:lpstr>Př_H2</vt:lpstr>
      <vt:lpstr>Př_H3</vt:lpstr>
      <vt:lpstr>Př_12I</vt:lpstr>
      <vt:lpstr>Povinná_příloha</vt:lpstr>
      <vt:lpstr>XML Export</vt:lpstr>
      <vt:lpstr>Účetní_závěrka</vt:lpstr>
      <vt:lpstr>Zálohy</vt:lpstr>
      <vt:lpstr>Přeplatek</vt:lpstr>
    </vt:vector>
  </TitlesOfParts>
  <Template/>
  <Manager/>
  <Company>Aspekt HM</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2019-01-08T18:18:56Z</cp:lastPrinted>
  <dcterms:created xsi:type="dcterms:W3CDTF">2000-01-03T15:14:32Z</dcterms:created>
  <dcterms:modified xsi:type="dcterms:W3CDTF">2021-02-27T08:14:19Z</dcterms:modified>
  <cp:category/>
</cp:coreProperties>
</file>